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Heinz\Desktop\"/>
    </mc:Choice>
  </mc:AlternateContent>
  <xr:revisionPtr revIDLastSave="0" documentId="13_ncr:1_{86F7A355-E410-441A-8807-B398B92BAC6B}" xr6:coauthVersionLast="47" xr6:coauthVersionMax="47" xr10:uidLastSave="{00000000-0000-0000-0000-000000000000}"/>
  <bookViews>
    <workbookView xWindow="-108" yWindow="-108" windowWidth="23256" windowHeight="12576" activeTab="1" xr2:uid="{00000000-000D-0000-FFFF-FFFF00000000}"/>
  </bookViews>
  <sheets>
    <sheet name="KONZEPT UND HINWEISE" sheetId="2" r:id="rId1"/>
    <sheet name="BERECHNUNG" sheetId="1" r:id="rId2"/>
  </sheets>
  <definedNames>
    <definedName name="_xlnm.Print_Area" localSheetId="1">BERECHNUNG!$A$1:$K$43</definedName>
    <definedName name="_xlnm.Print_Area" localSheetId="0">'KONZEPT UND HINWEISE'!$A$1:$L$37,'KONZEPT UND HINWEISE'!$A$39:$L$74,'KONZEPT UND HINWEISE'!$A$76:$L$100</definedName>
    <definedName name="solver_adj" localSheetId="1" hidden="1">BERECHNUNG!$J$11</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BERECHNUNG!$M$9</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1" l="1"/>
  <c r="H9" i="1"/>
  <c r="R9" i="1"/>
  <c r="Q9" i="1"/>
  <c r="J24" i="1" l="1"/>
  <c r="K24" i="1" s="1"/>
  <c r="J14" i="1"/>
  <c r="K14" i="1" s="1"/>
  <c r="S9" i="1"/>
  <c r="M9" i="1"/>
  <c r="N9" i="1" s="1"/>
  <c r="O9" i="1" s="1"/>
  <c r="L10" i="1"/>
  <c r="L11" i="1" l="1"/>
  <c r="M10" i="1"/>
  <c r="N10" i="1" s="1"/>
  <c r="O10" i="1" s="1"/>
  <c r="L12" i="1" l="1"/>
  <c r="M11" i="1"/>
  <c r="N11" i="1" s="1"/>
  <c r="O11" i="1" s="1"/>
  <c r="L13" i="1" l="1"/>
  <c r="M12" i="1"/>
  <c r="N12" i="1" s="1"/>
  <c r="O12" i="1" s="1"/>
  <c r="L14" i="1" l="1"/>
  <c r="M13" i="1"/>
  <c r="N13" i="1" s="1"/>
  <c r="O13" i="1" s="1"/>
  <c r="L15" i="1" l="1"/>
  <c r="M14" i="1"/>
  <c r="N14" i="1" s="1"/>
  <c r="O14" i="1" s="1"/>
  <c r="M15" i="1" l="1"/>
  <c r="N15" i="1" s="1"/>
  <c r="O15" i="1" s="1"/>
  <c r="L16" i="1"/>
  <c r="M16" i="1" l="1"/>
  <c r="N16" i="1" s="1"/>
  <c r="O16" i="1" s="1"/>
  <c r="L17" i="1"/>
  <c r="L18" i="1" l="1"/>
  <c r="M17" i="1"/>
  <c r="N17" i="1" s="1"/>
  <c r="O17" i="1" s="1"/>
  <c r="M18" i="1" l="1"/>
  <c r="N18" i="1" s="1"/>
  <c r="O18" i="1" s="1"/>
  <c r="L19" i="1"/>
  <c r="L20" i="1" l="1"/>
  <c r="M19" i="1"/>
  <c r="N19" i="1" s="1"/>
  <c r="O19" i="1" s="1"/>
  <c r="L21" i="1" l="1"/>
  <c r="M20" i="1"/>
  <c r="N20" i="1" s="1"/>
  <c r="O20" i="1" s="1"/>
  <c r="L22" i="1" l="1"/>
  <c r="M21" i="1"/>
  <c r="N21" i="1" s="1"/>
  <c r="O21" i="1" s="1"/>
  <c r="L23" i="1" l="1"/>
  <c r="M22" i="1"/>
  <c r="N22" i="1" s="1"/>
  <c r="O22" i="1" s="1"/>
  <c r="L24" i="1" l="1"/>
  <c r="M23" i="1"/>
  <c r="N23" i="1" s="1"/>
  <c r="O23" i="1" s="1"/>
  <c r="M24" i="1" l="1"/>
  <c r="N24" i="1" s="1"/>
  <c r="O24" i="1" s="1"/>
  <c r="L26" i="1" l="1"/>
  <c r="M25" i="1"/>
  <c r="N25" i="1" s="1"/>
  <c r="O25" i="1" s="1"/>
  <c r="L27" i="1" l="1"/>
  <c r="M26" i="1"/>
  <c r="N26" i="1" s="1"/>
  <c r="O26" i="1" s="1"/>
  <c r="L28" i="1" l="1"/>
  <c r="M27" i="1"/>
  <c r="N27" i="1" s="1"/>
  <c r="O27" i="1" s="1"/>
  <c r="L29" i="1" l="1"/>
  <c r="M28" i="1"/>
  <c r="N28" i="1" s="1"/>
  <c r="O28" i="1" s="1"/>
  <c r="L30" i="1" l="1"/>
  <c r="M29" i="1"/>
  <c r="N29" i="1" s="1"/>
  <c r="O29" i="1" s="1"/>
  <c r="L31" i="1" l="1"/>
  <c r="M30" i="1"/>
  <c r="N30" i="1" s="1"/>
  <c r="O30" i="1" s="1"/>
  <c r="L32" i="1" l="1"/>
  <c r="M31" i="1"/>
  <c r="N31" i="1" s="1"/>
  <c r="O31" i="1" s="1"/>
  <c r="L33" i="1" l="1"/>
  <c r="M32" i="1"/>
  <c r="N32" i="1" s="1"/>
  <c r="O32" i="1" s="1"/>
  <c r="L34" i="1" l="1"/>
  <c r="M33" i="1"/>
  <c r="N33" i="1" s="1"/>
  <c r="O33" i="1" s="1"/>
  <c r="L35" i="1" l="1"/>
  <c r="M34" i="1"/>
  <c r="N34" i="1" s="1"/>
  <c r="O34" i="1" s="1"/>
  <c r="L36" i="1" l="1"/>
  <c r="M35" i="1"/>
  <c r="N35" i="1" s="1"/>
  <c r="O35" i="1" s="1"/>
  <c r="L37" i="1" l="1"/>
  <c r="M36" i="1"/>
  <c r="N36" i="1" s="1"/>
  <c r="O36" i="1" s="1"/>
  <c r="L38" i="1" l="1"/>
  <c r="M37" i="1"/>
  <c r="N37" i="1" s="1"/>
  <c r="O37" i="1" s="1"/>
  <c r="L39" i="1" l="1"/>
  <c r="M38" i="1"/>
  <c r="N38" i="1" s="1"/>
  <c r="O38" i="1" s="1"/>
  <c r="L40" i="1" l="1"/>
  <c r="M39" i="1"/>
  <c r="N39" i="1" s="1"/>
  <c r="O39" i="1" s="1"/>
  <c r="L41" i="1" l="1"/>
  <c r="M40" i="1"/>
  <c r="N40" i="1" s="1"/>
  <c r="O40" i="1" s="1"/>
  <c r="L42" i="1" l="1"/>
  <c r="M41" i="1"/>
  <c r="N41" i="1" s="1"/>
  <c r="O41" i="1" s="1"/>
  <c r="L43" i="1" l="1"/>
  <c r="M42" i="1"/>
  <c r="N42" i="1" s="1"/>
  <c r="O42" i="1" s="1"/>
  <c r="L44" i="1" l="1"/>
  <c r="M43" i="1"/>
  <c r="N43" i="1" s="1"/>
  <c r="O43" i="1" s="1"/>
  <c r="L45" i="1" l="1"/>
  <c r="M44" i="1"/>
  <c r="N44" i="1" s="1"/>
  <c r="O44" i="1" s="1"/>
  <c r="L46" i="1" l="1"/>
  <c r="M45" i="1"/>
  <c r="N45" i="1" s="1"/>
  <c r="O45" i="1" s="1"/>
  <c r="L47" i="1" l="1"/>
  <c r="M46" i="1"/>
  <c r="N46" i="1" s="1"/>
  <c r="O46" i="1" s="1"/>
  <c r="L48" i="1" l="1"/>
  <c r="M47" i="1"/>
  <c r="N47" i="1" s="1"/>
  <c r="O47" i="1" s="1"/>
  <c r="L49" i="1" l="1"/>
  <c r="M48" i="1"/>
  <c r="N48" i="1" s="1"/>
  <c r="O48" i="1" s="1"/>
  <c r="L50" i="1" l="1"/>
  <c r="M49" i="1"/>
  <c r="N49" i="1" s="1"/>
  <c r="O49" i="1" s="1"/>
  <c r="L51" i="1" l="1"/>
  <c r="M50" i="1"/>
  <c r="N50" i="1" s="1"/>
  <c r="O50" i="1" s="1"/>
  <c r="L52" i="1" l="1"/>
  <c r="M51" i="1"/>
  <c r="N51" i="1" s="1"/>
  <c r="O51" i="1" s="1"/>
  <c r="L53" i="1" l="1"/>
  <c r="T9" i="1" s="1"/>
  <c r="U9" i="1" s="1"/>
  <c r="M52" i="1"/>
  <c r="N52" i="1" s="1"/>
  <c r="O52" i="1" s="1"/>
  <c r="L54" i="1" l="1"/>
  <c r="M53" i="1"/>
  <c r="N53" i="1" s="1"/>
  <c r="O53" i="1" s="1"/>
  <c r="L55" i="1" l="1"/>
  <c r="M54" i="1"/>
  <c r="N54" i="1" s="1"/>
  <c r="O54" i="1" s="1"/>
  <c r="L56" i="1" l="1"/>
  <c r="M55" i="1"/>
  <c r="N55" i="1" s="1"/>
  <c r="O55" i="1" s="1"/>
  <c r="L57" i="1" l="1"/>
  <c r="M56" i="1"/>
  <c r="N56" i="1" s="1"/>
  <c r="O56" i="1" s="1"/>
  <c r="L58" i="1" l="1"/>
  <c r="M57" i="1"/>
  <c r="N57" i="1" s="1"/>
  <c r="O57" i="1" s="1"/>
  <c r="L59" i="1" l="1"/>
  <c r="M58" i="1"/>
  <c r="N58" i="1" s="1"/>
  <c r="O58" i="1" s="1"/>
  <c r="L60" i="1" l="1"/>
  <c r="M59" i="1"/>
  <c r="N59" i="1" s="1"/>
  <c r="O59" i="1" s="1"/>
  <c r="L61" i="1" l="1"/>
  <c r="M60" i="1"/>
  <c r="N60" i="1" s="1"/>
  <c r="O60" i="1" s="1"/>
  <c r="L62" i="1" l="1"/>
  <c r="M61" i="1"/>
  <c r="N61" i="1" s="1"/>
  <c r="O61" i="1" s="1"/>
  <c r="L63" i="1" l="1"/>
  <c r="M62" i="1"/>
  <c r="N62" i="1" s="1"/>
  <c r="O62" i="1" s="1"/>
  <c r="L64" i="1" l="1"/>
  <c r="M64" i="1" s="1"/>
  <c r="N64" i="1" s="1"/>
  <c r="O64" i="1" s="1"/>
  <c r="J11" i="1" s="1"/>
  <c r="M63" i="1"/>
  <c r="N63" i="1" s="1"/>
  <c r="O63" i="1" s="1"/>
  <c r="J20" i="1" l="1"/>
  <c r="K20" i="1" s="1"/>
  <c r="J22" i="1"/>
  <c r="J10" i="1"/>
  <c r="K10" i="1" s="1"/>
  <c r="K11" i="1"/>
  <c r="J9" i="1"/>
  <c r="K22" i="1" l="1"/>
  <c r="J26" i="1"/>
  <c r="J27" i="1" s="1"/>
  <c r="J12" i="1"/>
  <c r="K12" i="1" s="1"/>
  <c r="K9" i="1"/>
  <c r="K27" i="1" l="1"/>
  <c r="K26" i="1"/>
  <c r="J16" i="1"/>
  <c r="K16" i="1" s="1"/>
  <c r="J17" i="1" l="1"/>
  <c r="J30" i="1" s="1"/>
  <c r="K17" i="1" l="1"/>
</calcChain>
</file>

<file path=xl/sharedStrings.xml><?xml version="1.0" encoding="utf-8"?>
<sst xmlns="http://schemas.openxmlformats.org/spreadsheetml/2006/main" count="78" uniqueCount="70">
  <si>
    <t>STATISCHE EINFLÜSSE:</t>
  </si>
  <si>
    <t>≤ 300</t>
  </si>
  <si>
    <t xml:space="preserve"> ≤ 850</t>
  </si>
  <si>
    <t>50  ≤</t>
  </si>
  <si>
    <t xml:space="preserve"> ≤ 300</t>
  </si>
  <si>
    <t xml:space="preserve"> ≤ 15</t>
  </si>
  <si>
    <t>2 ≤</t>
  </si>
  <si>
    <t>[mm]</t>
  </si>
  <si>
    <t>[N/mm2]</t>
  </si>
  <si>
    <t>[-]</t>
  </si>
  <si>
    <t>ERGEBNISSE:</t>
  </si>
  <si>
    <t>Δdnom</t>
  </si>
  <si>
    <t>[m2]</t>
  </si>
  <si>
    <r>
      <t xml:space="preserve">20 </t>
    </r>
    <r>
      <rPr>
        <sz val="11"/>
        <color rgb="FF0070C0"/>
        <rFont val="Calibri"/>
        <family val="2"/>
      </rPr>
      <t>≤</t>
    </r>
  </si>
  <si>
    <r>
      <t xml:space="preserve">150 </t>
    </r>
    <r>
      <rPr>
        <sz val="11"/>
        <color rgb="FF0070C0"/>
        <rFont val="Calibri"/>
        <family val="2"/>
      </rPr>
      <t>≤</t>
    </r>
  </si>
  <si>
    <t xml:space="preserve">FUNDAMENTPLATTE AUF WÄRMEDÄMMSCHICHT </t>
  </si>
  <si>
    <t>[MN/m2]</t>
  </si>
  <si>
    <t>Steifemodul Erdreich (Angabe Geol. od. Bauing.)</t>
  </si>
  <si>
    <t>STOFFLICHE  EINFLÜSSE:</t>
  </si>
  <si>
    <t>CO2 (KBOB)</t>
  </si>
  <si>
    <t>14,4 kg/kg</t>
  </si>
  <si>
    <t>1,19 kg/kg</t>
  </si>
  <si>
    <t>0,10 kg/kg</t>
  </si>
  <si>
    <t>CO2 kg/m3</t>
  </si>
  <si>
    <t>CO2 eq. inf. (Mehr -) Beton (Basis: 2400 kg/m3)</t>
  </si>
  <si>
    <t>CO2 eq. inf. XPS - Dämmung (Basis: 30 kg/m3)</t>
  </si>
  <si>
    <t>massgebender Langzeit - E - Modul je nach XPS- Typ</t>
  </si>
  <si>
    <t>davon Zähler</t>
  </si>
  <si>
    <t>davon Nenner</t>
  </si>
  <si>
    <t>gesucht: Erforderliche Plattenstärke falls XPS - Lagerung</t>
  </si>
  <si>
    <t>Dämmstärke falls XPS (Festlegung Bauphysiker)</t>
  </si>
  <si>
    <t>(*jener Dämmstoff, der NICHT der Referenzsituation entspricht)</t>
  </si>
  <si>
    <t>CO2 - Differenz "Beton",  je nach *alternativem Dämmstoff</t>
  </si>
  <si>
    <t>davon bettungsbedingte Differenz zur Referenzsituation</t>
  </si>
  <si>
    <t>A</t>
  </si>
  <si>
    <r>
      <rPr>
        <sz val="11"/>
        <color rgb="FFFF0000"/>
        <rFont val="Calibri"/>
        <family val="2"/>
        <scheme val="minor"/>
      </rPr>
      <t>B)</t>
    </r>
    <r>
      <rPr>
        <sz val="11"/>
        <color rgb="FF7030A0"/>
        <rFont val="Calibri"/>
        <family val="2"/>
        <scheme val="minor"/>
      </rPr>
      <t xml:space="preserve"> Fundamentplatte gemäss Zelle F11 auf XPS aufliegend</t>
    </r>
  </si>
  <si>
    <r>
      <t>BERECHNUNG JE NACH REFERENZSITUATION (</t>
    </r>
    <r>
      <rPr>
        <b/>
        <sz val="11"/>
        <color rgb="FFFF0000"/>
        <rFont val="Calibri"/>
        <family val="2"/>
        <scheme val="minor"/>
      </rPr>
      <t>A</t>
    </r>
    <r>
      <rPr>
        <b/>
        <sz val="11"/>
        <color rgb="FF7030A0"/>
        <rFont val="Calibri"/>
        <family val="2"/>
        <scheme val="minor"/>
      </rPr>
      <t xml:space="preserve"> oder </t>
    </r>
    <r>
      <rPr>
        <b/>
        <sz val="11"/>
        <color rgb="FFFF0000"/>
        <rFont val="Calibri"/>
        <family val="2"/>
        <scheme val="minor"/>
      </rPr>
      <t>B</t>
    </r>
    <r>
      <rPr>
        <b/>
        <sz val="11"/>
        <color rgb="FF7030A0"/>
        <rFont val="Calibri"/>
        <family val="2"/>
        <scheme val="minor"/>
      </rPr>
      <t>):</t>
    </r>
  </si>
  <si>
    <t>UMKEHRUNG</t>
  </si>
  <si>
    <t>CO2 - Differenz "Dämmung"</t>
  </si>
  <si>
    <t>KOMMERZIELLE EINFLÜSSE:</t>
  </si>
  <si>
    <t>Material - und Verarbeitungskosten "Beton"</t>
  </si>
  <si>
    <t>[CHF/m3]</t>
  </si>
  <si>
    <t>Kosten für (Mehr -) Aushub und Abtransport</t>
  </si>
  <si>
    <t>GEOMETRISCHE EINFLÜSSE:</t>
  </si>
  <si>
    <t>Fundamentplattenfläche, entsprechend gedämmt</t>
  </si>
  <si>
    <t>Kostendifferenz "Beton", je nach *alternativem Dämmstoff</t>
  </si>
  <si>
    <t>Kostendifferenz "Aushub", je nach *alternativem Dämmstoff</t>
  </si>
  <si>
    <t>Kostendifferenz "Dämmstoff"</t>
  </si>
  <si>
    <t>IST DIE REFERENZSITUATION</t>
  </si>
  <si>
    <t>[CHF/m2]</t>
  </si>
  <si>
    <t>Materialkosten "XPS"</t>
  </si>
  <si>
    <t>Verlege - und Verarbeitungskosten "XPS"</t>
  </si>
  <si>
    <r>
      <t xml:space="preserve">tippe in die Zelle H42 den Buchstaben </t>
    </r>
    <r>
      <rPr>
        <b/>
        <sz val="11"/>
        <color rgb="FFFF0000"/>
        <rFont val="Calibri"/>
        <family val="2"/>
        <scheme val="minor"/>
      </rPr>
      <t>A</t>
    </r>
  </si>
  <si>
    <r>
      <t xml:space="preserve">tippe in die Zelle H42 den Buchstaben </t>
    </r>
    <r>
      <rPr>
        <b/>
        <sz val="11"/>
        <color rgb="FFFF0000"/>
        <rFont val="Calibri"/>
        <family val="2"/>
        <scheme val="minor"/>
      </rPr>
      <t>B</t>
    </r>
  </si>
  <si>
    <t>KOSTENAUFWAND PRO TONNE CO2 - EINSPARUNG (CO2 - PREIS)</t>
  </si>
  <si>
    <t>KOSTENAUFWAND PRO TONNE  CO2 - EINSPARUNG (CO2 - PREIS)</t>
  </si>
  <si>
    <t>[CHF / TONNE CO2]</t>
  </si>
  <si>
    <t>Referenz - Plattenstärke; Begriff s. "H34:J42" (Berechn. Bauing.)</t>
  </si>
  <si>
    <t>SCHAUMGLAS vs. POLYSTYROL - HARTSCHAUM XPS; ANFORDERUNG: GLEICHE LOKALE VERFORMUNGEN  WIE OHNE DÄMMUNG</t>
  </si>
  <si>
    <r>
      <t xml:space="preserve">Verhältniszahl: </t>
    </r>
    <r>
      <rPr>
        <sz val="11"/>
        <color theme="1"/>
        <rFont val="Calibri"/>
        <family val="2"/>
      </rPr>
      <t>λD-SCHAUMGLAS / λD-XPS</t>
    </r>
    <r>
      <rPr>
        <sz val="11"/>
        <color theme="1"/>
        <rFont val="Calibri"/>
        <family val="2"/>
        <scheme val="minor"/>
      </rPr>
      <t xml:space="preserve"> (Basis: 0,045/0,035)</t>
    </r>
  </si>
  <si>
    <t>Materialkosten "SCHAUMGLAS"</t>
  </si>
  <si>
    <t>Verlege - und Verarbeitungskosten "SCHAUMGLAS"</t>
  </si>
  <si>
    <t>Spezifische CO2 - Einsparung dank SCHAUMGLAS</t>
  </si>
  <si>
    <t xml:space="preserve">Gesamte CO2 - Einsparung dank SCHAUMGLAS </t>
  </si>
  <si>
    <t>(positiv: zu Gunsten SCHAUMGLAS; negativ: zu Gunsten XPS)</t>
  </si>
  <si>
    <t>CO2 eq. inf. SCHAUMGLAS - Dämmung (Basis: 100 kg/m3)</t>
  </si>
  <si>
    <t>Spezifische Kostendifferenz dank SCHAUMGLAS</t>
  </si>
  <si>
    <t xml:space="preserve">Gesamte Kostendifferenz dank SCHAUMGLAS </t>
  </si>
  <si>
    <r>
      <rPr>
        <sz val="11"/>
        <color rgb="FFFF0000"/>
        <rFont val="Calibri"/>
        <family val="2"/>
        <scheme val="minor"/>
      </rPr>
      <t>A)</t>
    </r>
    <r>
      <rPr>
        <sz val="11"/>
        <color rgb="FF7030A0"/>
        <rFont val="Calibri"/>
        <family val="2"/>
        <scheme val="minor"/>
      </rPr>
      <t xml:space="preserve"> Fundamentplatte gemäss Zelle F11 direkt auf Erdreich oder auf SCHAUMGLAS</t>
    </r>
  </si>
  <si>
    <t>gesucht: Erforderliche Plattenstärke falls SCHAUMGLAS - Lagerung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</si>
</sst>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1"/>
      <color rgb="FFFF0000"/>
      <name val="Calibri"/>
      <family val="2"/>
      <scheme val="minor"/>
    </font>
    <font>
      <sz val="11"/>
      <color theme="8"/>
      <name val="Calibri"/>
      <family val="2"/>
      <scheme val="minor"/>
    </font>
    <font>
      <b/>
      <sz val="11"/>
      <color rgb="FF7030A0"/>
      <name val="Calibri"/>
      <family val="2"/>
      <scheme val="minor"/>
    </font>
    <font>
      <sz val="11"/>
      <color rgb="FF7030A0"/>
      <name val="Calibri"/>
      <family val="2"/>
      <scheme val="minor"/>
    </font>
    <font>
      <sz val="11"/>
      <color theme="0"/>
      <name val="Calibri"/>
      <family val="2"/>
      <scheme val="minor"/>
    </font>
    <font>
      <i/>
      <sz val="11"/>
      <color rgb="FF7030A0"/>
      <name val="Calibri"/>
      <family val="2"/>
      <scheme val="minor"/>
    </font>
    <font>
      <sz val="1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b/>
      <sz val="14"/>
      <name val="Calibri"/>
      <family val="2"/>
      <scheme val="minor"/>
    </font>
    <font>
      <b/>
      <sz val="11"/>
      <name val="Calibri"/>
      <family val="2"/>
      <scheme val="minor"/>
    </font>
    <font>
      <sz val="20"/>
      <name val="Calibri"/>
      <family val="2"/>
      <scheme val="minor"/>
    </font>
    <font>
      <b/>
      <sz val="11"/>
      <color rgb="FF0070C0"/>
      <name val="Calibri"/>
      <family val="2"/>
      <scheme val="minor"/>
    </font>
    <font>
      <sz val="11"/>
      <color rgb="FF0070C0"/>
      <name val="Calibri"/>
      <family val="2"/>
      <scheme val="minor"/>
    </font>
    <font>
      <sz val="11"/>
      <color rgb="FF0070C0"/>
      <name val="Calibri"/>
      <family val="2"/>
    </font>
    <font>
      <sz val="11"/>
      <color rgb="FF002060"/>
      <name val="Calibri"/>
      <family val="2"/>
      <scheme val="minor"/>
    </font>
    <font>
      <i/>
      <sz val="8"/>
      <color rgb="FF002060"/>
      <name val="Calibri"/>
      <family val="2"/>
      <scheme val="minor"/>
    </font>
    <font>
      <b/>
      <sz val="11"/>
      <color theme="0"/>
      <name val="Calibri"/>
      <family val="2"/>
      <scheme val="minor"/>
    </font>
    <font>
      <sz val="8"/>
      <color theme="0"/>
      <name val="Calibri"/>
      <family val="2"/>
      <scheme val="minor"/>
    </font>
    <font>
      <sz val="8"/>
      <color rgb="FF0070C0"/>
      <name val="Calibri"/>
      <family val="2"/>
      <scheme val="minor"/>
    </font>
    <font>
      <b/>
      <sz val="1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C99FF"/>
        <bgColor indexed="64"/>
      </patternFill>
    </fill>
    <fill>
      <patternFill patternType="solid">
        <fgColor theme="7" tint="0.59999389629810485"/>
        <bgColor indexed="64"/>
      </patternFill>
    </fill>
    <fill>
      <patternFill patternType="solid">
        <fgColor theme="0"/>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89">
    <xf numFmtId="0" fontId="0" fillId="0" borderId="0" xfId="0"/>
    <xf numFmtId="0" fontId="0" fillId="0" borderId="0" xfId="0" applyProtection="1"/>
    <xf numFmtId="0" fontId="8" fillId="0" borderId="0" xfId="0" applyFont="1" applyProtection="1"/>
    <xf numFmtId="0" fontId="6" fillId="0" borderId="0" xfId="0" applyFont="1" applyProtection="1"/>
    <xf numFmtId="0" fontId="7" fillId="0" borderId="0" xfId="0" applyFont="1" applyProtection="1"/>
    <xf numFmtId="0" fontId="11" fillId="0" borderId="0" xfId="0" applyFont="1" applyProtection="1"/>
    <xf numFmtId="0" fontId="14" fillId="0" borderId="0" xfId="0" applyFont="1" applyProtection="1"/>
    <xf numFmtId="0" fontId="10" fillId="0" borderId="0" xfId="0" applyFont="1" applyProtection="1"/>
    <xf numFmtId="0" fontId="16" fillId="0" borderId="0" xfId="0" applyFont="1" applyProtection="1"/>
    <xf numFmtId="0" fontId="17" fillId="0" borderId="0" xfId="0" applyFont="1" applyProtection="1"/>
    <xf numFmtId="0" fontId="18" fillId="0" borderId="0" xfId="0" applyFont="1" applyProtection="1"/>
    <xf numFmtId="0" fontId="4" fillId="0" borderId="0" xfId="0" applyFont="1" applyProtection="1"/>
    <xf numFmtId="0" fontId="1" fillId="0" borderId="0" xfId="0" applyFont="1" applyProtection="1"/>
    <xf numFmtId="0" fontId="18" fillId="0" borderId="0" xfId="0" applyFont="1" applyAlignment="1" applyProtection="1">
      <alignment horizontal="right"/>
    </xf>
    <xf numFmtId="0" fontId="19" fillId="0" borderId="0" xfId="0" applyFont="1" applyAlignment="1" applyProtection="1"/>
    <xf numFmtId="0" fontId="6" fillId="4" borderId="0" xfId="0" applyNumberFormat="1" applyFont="1" applyFill="1" applyAlignment="1" applyProtection="1">
      <alignment horizontal="center"/>
    </xf>
    <xf numFmtId="0" fontId="17" fillId="0" borderId="0" xfId="0" applyNumberFormat="1" applyFont="1" applyAlignment="1" applyProtection="1">
      <alignment horizontal="center"/>
    </xf>
    <xf numFmtId="0" fontId="9" fillId="0" borderId="0" xfId="0" applyFont="1" applyProtection="1"/>
    <xf numFmtId="0" fontId="18" fillId="0" borderId="0" xfId="0" applyFont="1" applyAlignment="1" applyProtection="1">
      <alignment horizontal="left"/>
    </xf>
    <xf numFmtId="0" fontId="4" fillId="3" borderId="0" xfId="0" applyNumberFormat="1" applyFont="1" applyFill="1" applyAlignment="1" applyProtection="1">
      <alignment horizontal="center"/>
    </xf>
    <xf numFmtId="0" fontId="0" fillId="0" borderId="0" xfId="0" applyNumberFormat="1" applyProtection="1"/>
    <xf numFmtId="0" fontId="5" fillId="0" borderId="0" xfId="0" applyFont="1" applyProtection="1"/>
    <xf numFmtId="0" fontId="2" fillId="0" borderId="0" xfId="0" applyNumberFormat="1" applyFont="1" applyAlignment="1" applyProtection="1">
      <alignment horizontal="center"/>
    </xf>
    <xf numFmtId="0" fontId="12" fillId="0" borderId="0" xfId="0" applyNumberFormat="1" applyFont="1" applyAlignment="1" applyProtection="1">
      <alignment horizontal="center"/>
    </xf>
    <xf numFmtId="0" fontId="4" fillId="5" borderId="1" xfId="0" applyFont="1" applyFill="1" applyBorder="1" applyProtection="1"/>
    <xf numFmtId="0" fontId="13" fillId="5" borderId="2" xfId="0" applyFont="1" applyFill="1" applyBorder="1" applyProtection="1"/>
    <xf numFmtId="0" fontId="4" fillId="3" borderId="2" xfId="0" applyNumberFormat="1" applyFont="1" applyFill="1" applyBorder="1" applyAlignment="1" applyProtection="1">
      <alignment horizontal="center"/>
    </xf>
    <xf numFmtId="0" fontId="2" fillId="0" borderId="0" xfId="0" applyFont="1" applyProtection="1"/>
    <xf numFmtId="0" fontId="4" fillId="5" borderId="2" xfId="0" applyFont="1" applyFill="1" applyBorder="1" applyProtection="1"/>
    <xf numFmtId="0" fontId="0" fillId="0" borderId="0" xfId="0" applyAlignment="1" applyProtection="1">
      <alignment horizontal="center"/>
    </xf>
    <xf numFmtId="0" fontId="17" fillId="2" borderId="0" xfId="0" applyNumberFormat="1" applyFont="1" applyFill="1" applyAlignment="1" applyProtection="1">
      <alignment horizontal="center"/>
      <protection locked="0"/>
    </xf>
    <xf numFmtId="0" fontId="2" fillId="2" borderId="0" xfId="0" applyNumberFormat="1" applyFont="1" applyFill="1" applyAlignment="1" applyProtection="1">
      <alignment horizontal="center"/>
      <protection locked="0"/>
    </xf>
    <xf numFmtId="0" fontId="0" fillId="0" borderId="0" xfId="0" applyNumberFormat="1" applyFont="1" applyAlignment="1" applyProtection="1">
      <alignment horizontal="center"/>
    </xf>
    <xf numFmtId="0" fontId="0" fillId="0" borderId="0" xfId="0" applyFill="1" applyProtection="1"/>
    <xf numFmtId="0" fontId="15" fillId="0" borderId="0" xfId="0" applyFont="1" applyProtection="1"/>
    <xf numFmtId="0" fontId="2" fillId="0" borderId="0" xfId="0" applyFont="1" applyFill="1" applyAlignment="1" applyProtection="1">
      <alignment horizontal="center"/>
    </xf>
    <xf numFmtId="0" fontId="0" fillId="0" borderId="0" xfId="0" applyFont="1" applyProtection="1"/>
    <xf numFmtId="0" fontId="10" fillId="0" borderId="0" xfId="0" applyFont="1" applyAlignment="1" applyProtection="1">
      <alignment horizontal="right"/>
    </xf>
    <xf numFmtId="0" fontId="10" fillId="0" borderId="0" xfId="0" applyFont="1" applyAlignment="1" applyProtection="1">
      <alignment horizontal="left"/>
    </xf>
    <xf numFmtId="0" fontId="10" fillId="0" borderId="3" xfId="0" applyFont="1" applyFill="1" applyBorder="1" applyAlignment="1" applyProtection="1">
      <alignment horizontal="left"/>
    </xf>
    <xf numFmtId="0" fontId="10" fillId="0" borderId="0" xfId="0" applyFont="1" applyFill="1" applyProtection="1"/>
    <xf numFmtId="0" fontId="10" fillId="0" borderId="0" xfId="0" applyFont="1" applyFill="1" applyAlignment="1" applyProtection="1">
      <alignment horizontal="left"/>
    </xf>
    <xf numFmtId="0" fontId="20" fillId="0" borderId="0" xfId="0" applyFont="1" applyProtection="1"/>
    <xf numFmtId="0" fontId="0" fillId="0" borderId="5" xfId="0" applyBorder="1" applyProtection="1"/>
    <xf numFmtId="0" fontId="0" fillId="0" borderId="0" xfId="0" applyBorder="1" applyProtection="1"/>
    <xf numFmtId="0" fontId="7" fillId="0" borderId="5" xfId="0" applyFont="1" applyBorder="1" applyAlignment="1" applyProtection="1"/>
    <xf numFmtId="0" fontId="7" fillId="0" borderId="6" xfId="0" applyFont="1" applyBorder="1" applyProtection="1"/>
    <xf numFmtId="0" fontId="7" fillId="0" borderId="5" xfId="0" applyFont="1" applyBorder="1" applyProtection="1"/>
    <xf numFmtId="0" fontId="7" fillId="0" borderId="0" xfId="0" applyFont="1" applyBorder="1" applyProtection="1"/>
    <xf numFmtId="0" fontId="0" fillId="0" borderId="6" xfId="0" applyBorder="1" applyProtection="1"/>
    <xf numFmtId="0" fontId="20" fillId="0" borderId="5" xfId="0" applyFont="1" applyBorder="1" applyProtection="1"/>
    <xf numFmtId="0" fontId="20" fillId="0" borderId="0" xfId="0" applyFont="1" applyBorder="1" applyProtection="1"/>
    <xf numFmtId="0" fontId="20" fillId="0" borderId="6" xfId="0" applyFont="1" applyBorder="1" applyProtection="1"/>
    <xf numFmtId="0" fontId="20" fillId="0" borderId="8" xfId="0" applyFont="1" applyBorder="1" applyProtection="1"/>
    <xf numFmtId="0" fontId="2" fillId="0" borderId="0" xfId="0" applyFont="1" applyAlignment="1" applyProtection="1">
      <alignment horizontal="center"/>
    </xf>
    <xf numFmtId="0" fontId="15" fillId="4" borderId="0" xfId="0" applyFont="1" applyFill="1" applyAlignment="1" applyProtection="1">
      <alignment horizontal="center"/>
    </xf>
    <xf numFmtId="0" fontId="22" fillId="6" borderId="0" xfId="0" applyNumberFormat="1" applyFont="1" applyFill="1" applyAlignment="1" applyProtection="1">
      <alignment horizontal="center"/>
    </xf>
    <xf numFmtId="0" fontId="4" fillId="0" borderId="7" xfId="0" applyFont="1" applyBorder="1" applyProtection="1"/>
    <xf numFmtId="0" fontId="8" fillId="0" borderId="0" xfId="0" applyFont="1" applyAlignment="1" applyProtection="1">
      <alignment horizontal="right"/>
    </xf>
    <xf numFmtId="0" fontId="23" fillId="0" borderId="0" xfId="0" applyFont="1" applyProtection="1"/>
    <xf numFmtId="0" fontId="8" fillId="0" borderId="0" xfId="0" applyFont="1" applyFill="1" applyProtection="1"/>
    <xf numFmtId="0" fontId="8" fillId="0" borderId="0" xfId="0" applyNumberFormat="1" applyFont="1" applyProtection="1"/>
    <xf numFmtId="0" fontId="4" fillId="2" borderId="4" xfId="0" applyFont="1" applyFill="1" applyBorder="1" applyAlignment="1" applyProtection="1">
      <alignment horizontal="center"/>
      <protection locked="0"/>
    </xf>
    <xf numFmtId="0" fontId="0" fillId="6" borderId="0" xfId="0" applyFill="1"/>
    <xf numFmtId="0" fontId="0" fillId="0" borderId="0" xfId="0" applyFill="1"/>
    <xf numFmtId="0" fontId="6" fillId="0" borderId="9" xfId="0" applyFont="1" applyFill="1" applyBorder="1" applyProtection="1"/>
    <xf numFmtId="0" fontId="7" fillId="0" borderId="10" xfId="0" applyFont="1" applyFill="1" applyBorder="1" applyProtection="1"/>
    <xf numFmtId="0" fontId="7" fillId="0" borderId="11" xfId="0" applyFont="1" applyFill="1" applyBorder="1" applyProtection="1"/>
    <xf numFmtId="0" fontId="1" fillId="0" borderId="0" xfId="0" applyFont="1" applyFill="1" applyBorder="1" applyProtection="1"/>
    <xf numFmtId="0" fontId="17" fillId="3" borderId="0" xfId="0" applyFont="1" applyFill="1" applyAlignment="1" applyProtection="1">
      <alignment horizontal="center"/>
    </xf>
    <xf numFmtId="0" fontId="17" fillId="0" borderId="0" xfId="0" applyNumberFormat="1" applyFont="1" applyFill="1" applyBorder="1" applyAlignment="1" applyProtection="1">
      <alignment horizontal="center"/>
    </xf>
    <xf numFmtId="0" fontId="17" fillId="5" borderId="1" xfId="0" applyFont="1" applyFill="1" applyBorder="1" applyProtection="1"/>
    <xf numFmtId="0" fontId="24" fillId="5" borderId="2" xfId="0" applyFont="1" applyFill="1" applyBorder="1" applyProtection="1"/>
    <xf numFmtId="0" fontId="17" fillId="3" borderId="2" xfId="0" applyNumberFormat="1" applyFont="1" applyFill="1" applyBorder="1" applyAlignment="1" applyProtection="1">
      <alignment horizontal="center"/>
    </xf>
    <xf numFmtId="0" fontId="17" fillId="5" borderId="2" xfId="0" applyFont="1" applyFill="1" applyBorder="1" applyProtection="1"/>
    <xf numFmtId="0" fontId="17" fillId="3" borderId="0" xfId="0" applyFont="1" applyFill="1" applyBorder="1" applyAlignment="1" applyProtection="1">
      <alignment horizontal="center"/>
    </xf>
    <xf numFmtId="0" fontId="25" fillId="0" borderId="0" xfId="0" applyFont="1" applyProtection="1"/>
    <xf numFmtId="0" fontId="15" fillId="4" borderId="0" xfId="0" applyNumberFormat="1" applyFont="1" applyFill="1" applyAlignment="1" applyProtection="1">
      <alignment horizontal="center"/>
    </xf>
    <xf numFmtId="0" fontId="18" fillId="0" borderId="0" xfId="0" applyFont="1" applyFill="1" applyBorder="1" applyProtection="1"/>
    <xf numFmtId="0" fontId="2" fillId="2" borderId="0" xfId="0" applyFont="1" applyFill="1" applyAlignment="1" applyProtection="1">
      <alignment horizontal="center"/>
      <protection locked="0"/>
    </xf>
    <xf numFmtId="14" fontId="21" fillId="0" borderId="0" xfId="0" applyNumberFormat="1" applyFont="1" applyAlignment="1" applyProtection="1">
      <alignment horizontal="left"/>
    </xf>
    <xf numFmtId="0" fontId="6" fillId="3" borderId="13" xfId="0" applyFont="1" applyFill="1" applyBorder="1" applyAlignment="1" applyProtection="1">
      <alignment vertical="center"/>
    </xf>
    <xf numFmtId="0" fontId="0" fillId="0" borderId="12" xfId="0" applyFont="1" applyBorder="1" applyAlignment="1" applyProtection="1">
      <alignment vertical="center"/>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6" fillId="3" borderId="12" xfId="0" applyFont="1" applyFill="1" applyBorder="1" applyAlignment="1" applyProtection="1">
      <alignment horizontal="center" vertical="center"/>
    </xf>
    <xf numFmtId="0" fontId="0" fillId="0" borderId="16" xfId="0" applyBorder="1" applyAlignment="1" applyProtection="1">
      <alignment horizontal="center" vertical="center"/>
    </xf>
    <xf numFmtId="0" fontId="6" fillId="3" borderId="14" xfId="0" applyFont="1" applyFill="1" applyBorder="1" applyAlignment="1" applyProtection="1">
      <alignment vertical="center"/>
    </xf>
    <xf numFmtId="0" fontId="0" fillId="0" borderId="17" xfId="0" applyBorder="1" applyAlignment="1" applyProtection="1">
      <alignment vertical="center"/>
    </xf>
  </cellXfs>
  <cellStyles count="1">
    <cellStyle name="Standard" xfId="0" builtinId="0"/>
  </cellStyles>
  <dxfs count="0"/>
  <tableStyles count="0" defaultTableStyle="TableStyleMedium2" defaultPivotStyle="PivotStyleLight16"/>
  <colors>
    <mruColors>
      <color rgb="FFCC99FF"/>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327660</xdr:colOff>
      <xdr:row>0</xdr:row>
      <xdr:rowOff>106680</xdr:rowOff>
    </xdr:from>
    <xdr:to>
      <xdr:col>11</xdr:col>
      <xdr:colOff>746760</xdr:colOff>
      <xdr:row>25</xdr:row>
      <xdr:rowOff>76200</xdr:rowOff>
    </xdr:to>
    <xdr:sp macro="" textlink="">
      <xdr:nvSpPr>
        <xdr:cNvPr id="2" name="Textfeld 1">
          <a:extLst>
            <a:ext uri="{FF2B5EF4-FFF2-40B4-BE49-F238E27FC236}">
              <a16:creationId xmlns:a16="http://schemas.microsoft.com/office/drawing/2014/main" id="{58BFA0D5-0F97-CED6-7259-E04587730636}"/>
            </a:ext>
          </a:extLst>
        </xdr:cNvPr>
        <xdr:cNvSpPr txBox="1"/>
      </xdr:nvSpPr>
      <xdr:spPr>
        <a:xfrm>
          <a:off x="327660" y="106680"/>
          <a:ext cx="9616440" cy="4541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e-CH" sz="11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FLACHFUNDATION: BILANZIERTE DIFFERENZ DER CO2 – BELASTUNG JE NACH BETTUNGSSITUATION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a:t>
          </a:r>
          <a:r>
            <a:rPr lang="de-CH" sz="14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GENERELLES KONZEPT</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Liegt eine Flachfundation mit konzentrierten Stützenlasten direkt auf elastischer Bettung (Erdreich), erzeugen diese Lasten in einem Umkreis mit Radius ca.</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 "3*Elastische Länge der Platte" je eine leicht konkav - kegelförmige Spannungsverteilung im Untergrund / Erdreich. Überschneiden sich die Wirkungskreise der einzelnen Lastachsen, so findet eine Überlagerung der Bodenpressungen und der daraus resultierenden Einfederungen pro Stützenachse statt. Sowohl Spannungsverteilung als auch elastische Einfederung je Lastachse sind dabei – nebst der jeweiligen Vertikallast – von der Biegesteifigkeit der Betonplatte und vom Elastizitätsmodul des Erdmaterials abhängig </a:t>
          </a:r>
          <a:r>
            <a:rPr lang="de-CH" sz="1100" i="1">
              <a:solidFill>
                <a:srgbClr val="0070C0"/>
              </a:solidFill>
              <a:effectLst/>
              <a:latin typeface="Calibri" panose="020F0502020204030204" pitchFamily="34" charset="0"/>
              <a:ea typeface="Times New Roman" panose="02020603050405020304" pitchFamily="18" charset="0"/>
              <a:cs typeface="Times New Roman" panose="02020603050405020304" pitchFamily="18" charset="0"/>
            </a:rPr>
            <a:t>***Boussinesq, Ödmark, Eisenmann. </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Wird nun das gewachsene oder verdichtete Erdreich durch Einschub einer unter Dauerspannung kriechenden, d.h. sich plastisch verformenden Dämmschicht "geschwächt" (Zelle F 15), resultiert im Laufe der Zeit (nachträglich, </a:t>
          </a:r>
          <a:r>
            <a:rPr lang="de-CH" sz="1100" u="sng">
              <a:effectLst/>
              <a:latin typeface="Calibri" panose="020F0502020204030204" pitchFamily="34" charset="0"/>
              <a:ea typeface="Times New Roman" panose="02020603050405020304" pitchFamily="18" charset="0"/>
              <a:cs typeface="Times New Roman" panose="02020603050405020304" pitchFamily="18" charset="0"/>
            </a:rPr>
            <a:t>nach</a:t>
          </a:r>
          <a:r>
            <a:rPr lang="de-CH" sz="1100">
              <a:effectLst/>
              <a:latin typeface="Calibri" panose="020F0502020204030204" pitchFamily="34" charset="0"/>
              <a:ea typeface="Times New Roman" panose="02020603050405020304" pitchFamily="18" charset="0"/>
              <a:cs typeface="Times New Roman" panose="02020603050405020304" pitchFamily="18" charset="0"/>
            </a:rPr>
            <a:t> Erstellung / Erhärtung des Bauwerks) eine unerwünschte, da nicht erfasste zusätzliche Stützensenkung / Einfederung mit nachteiligen Folgen für die Platte </a:t>
          </a:r>
          <a:r>
            <a:rPr lang="de-CH" sz="1100" u="sng">
              <a:effectLst/>
              <a:latin typeface="Calibri" panose="020F0502020204030204" pitchFamily="34" charset="0"/>
              <a:ea typeface="Times New Roman" panose="02020603050405020304" pitchFamily="18" charset="0"/>
              <a:cs typeface="Times New Roman" panose="02020603050405020304" pitchFamily="18" charset="0"/>
            </a:rPr>
            <a:t>und</a:t>
          </a:r>
          <a:r>
            <a:rPr lang="de-CH" sz="1100">
              <a:effectLst/>
              <a:latin typeface="Calibri" panose="020F0502020204030204" pitchFamily="34" charset="0"/>
              <a:ea typeface="Times New Roman" panose="02020603050405020304" pitchFamily="18" charset="0"/>
              <a:cs typeface="Times New Roman" panose="02020603050405020304" pitchFamily="18" charset="0"/>
            </a:rPr>
            <a:t>  den Überbau. Für gleiches Verhalten wie bei reiner Erdreichlagerung muss die Platte somit entsprechend verstärkt werden. Die resultierende Zusatzstärke gemäss "Zelle J11" hängt dabei von der Stärke und dem (Langzeit - ) E - Modul des  kriechfähigen Dämmstoffs (XPS) ab. Demgegenüber hat eine Dämmstoff - Zwischenlage aus SCHAUMGLAS (dank i.d.R.</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grösserem E - Modul als jenem des Untergrundes) keine Veränderungen in der Plattenstatik zur Folge.	 </a:t>
          </a: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Mögliches Problem:</a:t>
          </a:r>
          <a:r>
            <a:rPr lang="de-CH" sz="1100">
              <a:effectLst/>
              <a:latin typeface="Calibri" panose="020F0502020204030204" pitchFamily="34" charset="0"/>
              <a:ea typeface="Times New Roman" panose="02020603050405020304" pitchFamily="18" charset="0"/>
              <a:cs typeface="Times New Roman" panose="02020603050405020304" pitchFamily="18" charset="0"/>
            </a:rPr>
            <a:t> Es kommt vor, dass der projektierende Bauingenieur zum Zeitpunkt der Vordimensionierung, d.h.  für die Ausschreibung der Baumeisterarbeiten, sich nicht am effektiven Baugrund und der (in der Regel noch unbekannten) Dämmschicht orientiert, sondern dass er sein elektronisches Plattenprogramm mit einem sehr vorsichtigen,</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d.h. extrem tiefen «Bettungsmodul aus dem Kochbuch» füttert. Er hat damit vorsorglich jede unangenehme Überraschung (speziell hinsichtlich der ihm eher «artfremden» Dämmung im Statikgefüge) umgangen. Da sich die «Bilanzierte Differenz»  - nebst der unterschiedlichen CO2 – Belastung aus SCHAUMGLAS resp. XPS – vor allem aus den unterschiedlichen Betonstärken je nach Dämmstofflagerung ergibt, bleibt in solchen Fällen der ökologische Vorteil einer harten Lagerung in der Ausschreibung unberücksichtigt.</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Werden  derart getroffene «Sicherheitsannahmen» im Lichte neuer Erkenntnisse nicht mehr angepasst, kann nur noch der «entgangene ökologische Nutzen» ausgewiesen werden. </a:t>
          </a: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400" b="1">
              <a:effectLst/>
              <a:latin typeface="Calibri" panose="020F0502020204030204" pitchFamily="34" charset="0"/>
              <a:ea typeface="Times New Roman" panose="02020603050405020304" pitchFamily="18" charset="0"/>
              <a:cs typeface="Times New Roman" panose="02020603050405020304" pitchFamily="18" charset="0"/>
            </a:rPr>
            <a:t>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400" b="1">
              <a:effectLst/>
              <a:latin typeface="Calibri" panose="020F0502020204030204" pitchFamily="34" charset="0"/>
              <a:ea typeface="Times New Roman" panose="02020603050405020304" pitchFamily="18" charset="0"/>
              <a:cs typeface="Times New Roman" panose="02020603050405020304" pitchFamily="18" charset="0"/>
            </a:rPr>
            <a:t> </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endParaRPr lang="de-CH" sz="1100"/>
        </a:p>
      </xdr:txBody>
    </xdr:sp>
    <xdr:clientData/>
  </xdr:twoCellAnchor>
  <xdr:oneCellAnchor>
    <xdr:from>
      <xdr:col>0</xdr:col>
      <xdr:colOff>312420</xdr:colOff>
      <xdr:row>38</xdr:row>
      <xdr:rowOff>114300</xdr:rowOff>
    </xdr:from>
    <xdr:ext cx="9852660" cy="7231380"/>
    <xdr:sp macro="" textlink="">
      <xdr:nvSpPr>
        <xdr:cNvPr id="3" name="Textfeld 2">
          <a:extLst>
            <a:ext uri="{FF2B5EF4-FFF2-40B4-BE49-F238E27FC236}">
              <a16:creationId xmlns:a16="http://schemas.microsoft.com/office/drawing/2014/main" id="{A9287B0E-367F-FFF9-6FB8-DD52549C7327}"/>
            </a:ext>
          </a:extLst>
        </xdr:cNvPr>
        <xdr:cNvSpPr txBox="1"/>
      </xdr:nvSpPr>
      <xdr:spPr>
        <a:xfrm>
          <a:off x="312420" y="7063740"/>
          <a:ext cx="9852660" cy="7231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de-CH" sz="1400" b="1">
              <a:effectLst/>
              <a:latin typeface="Calibri" panose="020F0502020204030204" pitchFamily="34" charset="0"/>
              <a:ea typeface="Times New Roman" panose="02020603050405020304" pitchFamily="18" charset="0"/>
              <a:cs typeface="Times New Roman" panose="02020603050405020304" pitchFamily="18" charset="0"/>
            </a:rPr>
            <a:t>HINWEISE ZUM RECHENPROGRAMM</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GENERELLES</a:t>
          </a:r>
          <a:r>
            <a:rPr lang="de-CH" sz="1100">
              <a:effectLst/>
              <a:latin typeface="Calibri" panose="020F0502020204030204" pitchFamily="34" charset="0"/>
              <a:ea typeface="Times New Roman" panose="02020603050405020304" pitchFamily="18" charset="0"/>
              <a:cs typeface="Times New Roman" panose="02020603050405020304" pitchFamily="18" charset="0"/>
            </a:rPr>
            <a:t>: Als Folge der vorgenannten Eventualität (Annahme einer «vorsorglich» weichen Bettung trotz gutem Baugrund) unterscheidet das Rechenprogramm zwei sogenannte Referenzsituationen (A oder B).</a:t>
          </a:r>
        </a:p>
        <a:p>
          <a:pPr>
            <a:lnSpc>
              <a:spcPct val="107000"/>
            </a:lnSpc>
            <a:spcAft>
              <a:spcPts val="800"/>
            </a:spcAft>
          </a:pPr>
          <a:r>
            <a:rPr lang="de-CH" sz="1100" b="1">
              <a:effectLst/>
              <a:latin typeface="Calibri" panose="020F0502020204030204" pitchFamily="34" charset="0"/>
              <a:ea typeface="Times New Roman" panose="02020603050405020304" pitchFamily="18" charset="0"/>
              <a:cs typeface="Times New Roman" panose="02020603050405020304" pitchFamily="18" charset="0"/>
            </a:rPr>
            <a:t>Fall A</a:t>
          </a:r>
          <a:r>
            <a:rPr lang="de-CH" sz="1100">
              <a:effectLst/>
              <a:latin typeface="Calibri" panose="020F0502020204030204" pitchFamily="34" charset="0"/>
              <a:ea typeface="Times New Roman" panose="02020603050405020304" pitchFamily="18" charset="0"/>
              <a:cs typeface="Times New Roman" panose="02020603050405020304" pitchFamily="18" charset="0"/>
            </a:rPr>
            <a:t> stellt eine Vorwärtsbetrachtung dar, indem hier die erhöhte CO2 – Belastung bestimmt wird, wenn statt der direkten Erdreichlagerung (oder bei SCHAUMGLAS – Lagerung) eine Plattenlagerung mit eingeschobener XPS – Dämmstoffunterlage erstellt werden soll. Dabei wird die für identische Plattenverformung  benötigte Mehrstärke der Fundamentplatte ermittelt, und daraus deren spezifische CO2 – Belastung bestimmt. </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b="1">
              <a:effectLst/>
              <a:latin typeface="Calibri" panose="020F0502020204030204" pitchFamily="34" charset="0"/>
              <a:ea typeface="Times New Roman" panose="02020603050405020304" pitchFamily="18" charset="0"/>
              <a:cs typeface="Times New Roman" panose="02020603050405020304" pitchFamily="18" charset="0"/>
            </a:rPr>
            <a:t>Fall B</a:t>
          </a:r>
          <a:r>
            <a:rPr lang="de-CH" sz="1100">
              <a:effectLst/>
              <a:latin typeface="Calibri" panose="020F0502020204030204" pitchFamily="34" charset="0"/>
              <a:ea typeface="Times New Roman" panose="02020603050405020304" pitchFamily="18" charset="0"/>
              <a:cs typeface="Times New Roman" panose="02020603050405020304" pitchFamily="18" charset="0"/>
            </a:rPr>
            <a:t> stellt eine Rückwärtsbetrachtung dar, indem hier die erhöhte CO2 – Belastung bestimmt wird, falls trotz gutem Baugrund (mit oder ohne  SCHAUMGLAS – Dämmung)  die  natürliche Bettung durch  vergleichsweise weiche XPS – Dämmstoff kompromittiert wird. Das Programm berechnet in diesem Fall jene Minderung an Plattenstärke und damit an CO2 - Belastung, welche bei alternativer Verwendung von SCHAUMGLAS möglich gewesen wäre.  </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In Zelle H42 kann die gewünschte Berechnung vorgewählt werden (Eintrag A oder B)</a:t>
          </a:r>
        </a:p>
        <a:p>
          <a:r>
            <a:rPr lang="de-CH" sz="1100" b="1" i="1">
              <a:solidFill>
                <a:srgbClr val="0070C0"/>
              </a:solidFill>
              <a:effectLst/>
              <a:latin typeface="+mn-lt"/>
              <a:ea typeface="+mn-ea"/>
              <a:cs typeface="+mn-cs"/>
            </a:rPr>
            <a:t>*** Die grundlegende Bemessung der alternativen Plattenstärke ist in ISBN 3952029106 im Detail dokumentiert</a:t>
          </a:r>
          <a:r>
            <a:rPr lang="de-CH" sz="1100" i="1">
              <a:solidFill>
                <a:srgbClr val="0070C0"/>
              </a:solidFill>
              <a:effectLst/>
              <a:latin typeface="+mn-lt"/>
              <a:ea typeface="+mn-ea"/>
              <a:cs typeface="+mn-cs"/>
            </a:rPr>
            <a:t>.</a:t>
          </a:r>
        </a:p>
        <a:p>
          <a:r>
            <a:rPr lang="de-CH" sz="1100" b="1" i="1">
              <a:solidFill>
                <a:srgbClr val="0070C0"/>
              </a:solidFill>
              <a:effectLst/>
              <a:latin typeface="+mn-lt"/>
              <a:ea typeface="+mn-ea"/>
              <a:cs typeface="+mn-cs"/>
            </a:rPr>
            <a:t>Dieses Rechenmodell nach Eisenmann et</a:t>
          </a:r>
          <a:r>
            <a:rPr lang="de-CH" sz="1100" b="1" i="1" baseline="0">
              <a:solidFill>
                <a:srgbClr val="0070C0"/>
              </a:solidFill>
              <a:effectLst/>
              <a:latin typeface="+mn-lt"/>
              <a:ea typeface="+mn-ea"/>
              <a:cs typeface="+mn-cs"/>
            </a:rPr>
            <a:t> </a:t>
          </a:r>
          <a:r>
            <a:rPr lang="de-CH" sz="1100" b="1" i="1">
              <a:solidFill>
                <a:srgbClr val="0070C0"/>
              </a:solidFill>
              <a:effectLst/>
              <a:latin typeface="+mn-lt"/>
              <a:ea typeface="+mn-ea"/>
              <a:cs typeface="+mn-cs"/>
            </a:rPr>
            <a:t>al. berücksichtigt die Interaktion zwischen der Biegesteifigkeit der Fundamentplatte und der Elastizität ihrer lastabtragenden Unterlage unter Einzellast. Die Verformungen beziehen sich somit auf die lokale Einzellast, und nicht auf das Setzungsverhalten des gesamten Gebäudekörpers – was im Übrigen der hier interessierenden Frage entspricht. Es ist somit geeignet, den unterschiedlichen Einfluss je nach eingeschobener Dämmschicht  auf die lokale Zusatzverformung  abzuschätzen, bzw. die als Gegenmassnahme benötigte alternative Plattenstärke zu bestimmen. Das vorliegende Excelprogramm ersetzt aber nicht eine vergleichende Gesamtberechnung für die alternative Flachgründung als Ganzes, sondern ist in diesem Zusammenhang als «vorausschauende Abschätzung» zu verstehen.</a:t>
          </a:r>
          <a:endParaRPr lang="de-CH" sz="1100">
            <a:effectLst/>
            <a:latin typeface="Calibri" panose="020F0502020204030204" pitchFamily="34" charset="0"/>
            <a:ea typeface="Times New Roman" panose="02020603050405020304" pitchFamily="18" charset="0"/>
            <a:cs typeface="Times New Roman" panose="02020603050405020304" pitchFamily="18" charset="0"/>
          </a:endParaRP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Sowohl bei Fall A wie bei Fall B  wird die «Differenzierte CO2 – Bilanz» durch die unterschiedlichen Anteile aus «Materialwirkung Schaumglas» resp. «Materialwirkung XPS» erweitert. Dabei ist der unterschiedlichen Wärmeleitfähigkeit und damit unterschiedlichen Stärke</a:t>
          </a:r>
          <a:r>
            <a:rPr lang="de-CH" sz="1100" baseline="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a:effectLst/>
              <a:latin typeface="Calibri" panose="020F0502020204030204" pitchFamily="34" charset="0"/>
              <a:ea typeface="Times New Roman" panose="02020603050405020304" pitchFamily="18" charset="0"/>
              <a:cs typeface="Times New Roman" panose="02020603050405020304" pitchFamily="18" charset="0"/>
            </a:rPr>
            <a:t>der beiden Materialien Rechnung zu tragen.</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Schwer abschätzbar und in absoluten Zahlen unbedeutend ist die CO2 – Differenz, resultierend aus unterschiedlichem Armierungsbedarf. Die Verstärkung der Fundamentplatte erbringt dank grösserer statischer Höhe rechnerisch eine Minderung an Armierungsquerschnitt – anderseits führt die hier flachere Verteilung der Bodenpressungen tendenziell  zu grösseren Biegemomenten aus identischer Last. Im vorliegenden Rechenmodell wird daher auf eine Differenz - Ermittlung verzichtet.</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 </a:t>
          </a:r>
          <a:r>
            <a:rPr lang="de-CH" sz="1100" b="1">
              <a:effectLst/>
              <a:latin typeface="Calibri" panose="020F0502020204030204" pitchFamily="34" charset="0"/>
              <a:ea typeface="Times New Roman" panose="02020603050405020304" pitchFamily="18" charset="0"/>
              <a:cs typeface="Times New Roman" panose="02020603050405020304" pitchFamily="18" charset="0"/>
            </a:rPr>
            <a:t>EINZELNES</a:t>
          </a:r>
          <a:r>
            <a:rPr lang="de-CH" sz="1100">
              <a:effectLst/>
              <a:latin typeface="Calibri" panose="020F0502020204030204" pitchFamily="34" charset="0"/>
              <a:ea typeface="Times New Roman" panose="02020603050405020304" pitchFamily="18" charset="0"/>
              <a:cs typeface="Times New Roman" panose="02020603050405020304" pitchFamily="18" charset="0"/>
            </a:rPr>
            <a:t>: Auf dem Berechnungssheet figurieren unter «stoffliche Einflüsse» die verwendeten Materialien mit Angabe des für die Modellrechnung angenommenen Einheitsgewichts (kg/m3), ferner die laut KBOB anzunehmenden kgCO2-eq’s (kg CO2/kg Baustoff) und die in Spalte F je die auf den Kubikmeter Material hochgerechnete CO2 – Belastung (gelbe Eingabezellen). Alle gelben Eingabezellen sind beispielhaft beziffert, müssen aber im Einzelfall individuell ausgefüllt, bzw. überschrieben werden. Die Vorgabezelle F26 berücksichtigt über den einzutragenden Faktor die unterschiedliche Wärmeleitfähigkeit von SCHAUMGLAS und XPS und daraus die unterschiedlichen Dämmstärken für identischen Wärmedurchlasswiderstand.</a:t>
          </a:r>
        </a:p>
        <a:p>
          <a:pPr>
            <a:lnSpc>
              <a:spcPct val="107000"/>
            </a:lnSpc>
            <a:spcAft>
              <a:spcPts val="800"/>
            </a:spcAft>
          </a:pPr>
          <a:r>
            <a:rPr lang="de-CH" sz="1100">
              <a:effectLst/>
              <a:latin typeface="Calibri" panose="020F0502020204030204" pitchFamily="34" charset="0"/>
              <a:ea typeface="Times New Roman" panose="02020603050405020304" pitchFamily="18" charset="0"/>
              <a:cs typeface="Times New Roman" panose="02020603050405020304" pitchFamily="18" charset="0"/>
            </a:rPr>
            <a:t>In Zelle J17 ist das Gesamtergebnis der CO2 - Differenzen eingetragen (positiv zu Gunsten SCHAUMGLAS, negativ zu Gunsten XPS.</a:t>
          </a:r>
        </a:p>
        <a:p>
          <a:endParaRPr lang="de-CH" sz="1100"/>
        </a:p>
      </xdr:txBody>
    </xdr:sp>
    <xdr:clientData/>
  </xdr:oneCellAnchor>
  <xdr:oneCellAnchor>
    <xdr:from>
      <xdr:col>0</xdr:col>
      <xdr:colOff>289560</xdr:colOff>
      <xdr:row>76</xdr:row>
      <xdr:rowOff>15240</xdr:rowOff>
    </xdr:from>
    <xdr:ext cx="9723120" cy="3619500"/>
    <xdr:sp macro="" textlink="">
      <xdr:nvSpPr>
        <xdr:cNvPr id="4" name="Textfeld 3">
          <a:extLst>
            <a:ext uri="{FF2B5EF4-FFF2-40B4-BE49-F238E27FC236}">
              <a16:creationId xmlns:a16="http://schemas.microsoft.com/office/drawing/2014/main" id="{00209DCE-D259-668D-C1B2-33986C6B1FF4}"/>
            </a:ext>
          </a:extLst>
        </xdr:cNvPr>
        <xdr:cNvSpPr txBox="1"/>
      </xdr:nvSpPr>
      <xdr:spPr>
        <a:xfrm>
          <a:off x="289560" y="13914120"/>
          <a:ext cx="9723120" cy="3619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400" b="1"/>
            <a:t>UND WAS KOSTET DAS GANZE?</a:t>
          </a:r>
        </a:p>
        <a:p>
          <a:endParaRPr lang="de-CH" sz="1400" b="1"/>
        </a:p>
        <a:p>
          <a:r>
            <a:rPr lang="de-CH" sz="1100"/>
            <a:t>Bei der Substitution von XPS – Dämmung durch SCHAUMGLAS – Dämmung kann mit der Gesamtkonstruktion – einerseits wegen geringerer Fundamentplattenstärke, anderseits dank kleinerem Kennwert «CO2-eq für Dämmstoff» laut KBOB – ein erhebliches Mass an umweltschädlichem CO2 eingespart werden. </a:t>
          </a:r>
        </a:p>
        <a:p>
          <a:r>
            <a:rPr lang="de-CH" sz="1100"/>
            <a:t>Dieser Konstruktionsanpassung sind je Materialschicht in analoger Weise gewisse Kostendifferenzen zugeordnet, so wie im Formularabschnitt «A32:F42» beispielhaft eingetragen. Hieraus resultieren gemäss Abschnitt «H20:J27» die entsprechenden monetären Differenzen der zwei Konstruktionsvarianten. Die Kostendifferenz aus unterschiedlicher Plattenarmierung scheint vernachlässigbar und wird im Rechenmodell nicht</a:t>
          </a:r>
          <a:r>
            <a:rPr lang="de-CH" sz="1100" baseline="0"/>
            <a:t> erfasst</a:t>
          </a:r>
          <a:r>
            <a:rPr lang="de-CH" sz="1100"/>
            <a:t>.</a:t>
          </a:r>
        </a:p>
        <a:p>
          <a:r>
            <a:rPr lang="de-CH" sz="1100"/>
            <a:t> </a:t>
          </a:r>
        </a:p>
        <a:p>
          <a:r>
            <a:rPr lang="de-CH" sz="1100"/>
            <a:t>Aus den Ergebnissen laut den Zellen J17 und J27 kann damit für die</a:t>
          </a:r>
          <a:r>
            <a:rPr lang="de-CH" sz="1100" baseline="0"/>
            <a:t>  SCHAUMGLAS</a:t>
          </a:r>
          <a:r>
            <a:rPr lang="de-CH" sz="1100"/>
            <a:t> – Variante der</a:t>
          </a:r>
          <a:r>
            <a:rPr lang="de-CH" sz="1100" baseline="0"/>
            <a:t> spezifische "KOSTENAUFWAND PRO TONNE CO2 - EINSPARUNG"  (CO2 - Preis) ausgewiesen werden. </a:t>
          </a:r>
          <a:r>
            <a:rPr lang="de-CH" sz="1100"/>
            <a:t>Es liegt dann im Ermessen der Bauherrschaft oder der Behörden, zu entscheiden, ob ein</a:t>
          </a:r>
          <a:r>
            <a:rPr lang="de-CH" sz="1100" baseline="0"/>
            <a:t> (eventueller) </a:t>
          </a:r>
          <a:r>
            <a:rPr lang="de-CH" sz="1100"/>
            <a:t>monetärer Mehraufwand für</a:t>
          </a:r>
          <a:r>
            <a:rPr lang="de-CH" sz="1100" baseline="0"/>
            <a:t> die  statisch  bevorzugte </a:t>
          </a:r>
          <a:r>
            <a:rPr lang="de-CH" sz="1100"/>
            <a:t>SCHAUMGLAS - Variante zugunsten der Umwelt in Kauf genommen werden soll.</a:t>
          </a:r>
        </a:p>
        <a:p>
          <a:r>
            <a:rPr lang="de-CH" sz="1100"/>
            <a:t> 									</a:t>
          </a:r>
        </a:p>
        <a:p>
          <a:r>
            <a:rPr lang="de-CH" sz="1100" i="1"/>
            <a:t>                                                                                                                                                                                                                                                                                 18.07.2022</a:t>
          </a:r>
        </a:p>
        <a:p>
          <a:r>
            <a:rPr lang="de-CH" sz="1100" i="1"/>
            <a:t>                                                                                                                                                                                                                                                                                     </a:t>
          </a:r>
        </a:p>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CCE3D-3BCF-47B9-952A-A48D27CF62C5}">
  <dimension ref="A1:M101"/>
  <sheetViews>
    <sheetView workbookViewId="0">
      <selection activeCell="N16" sqref="N16"/>
    </sheetView>
  </sheetViews>
  <sheetFormatPr baseColWidth="10" defaultRowHeight="14.4" x14ac:dyDescent="0.3"/>
  <cols>
    <col min="11" max="11" width="18.5546875" customWidth="1"/>
    <col min="12" max="12" width="13.109375" customWidth="1"/>
  </cols>
  <sheetData>
    <row r="1" spans="1:12" x14ac:dyDescent="0.3">
      <c r="A1" s="63"/>
      <c r="B1" s="63"/>
      <c r="C1" s="63"/>
      <c r="D1" s="63"/>
      <c r="E1" s="63"/>
      <c r="F1" s="63"/>
      <c r="G1" s="63"/>
      <c r="H1" s="63"/>
      <c r="I1" s="63"/>
      <c r="J1" s="63"/>
      <c r="K1" s="63"/>
      <c r="L1" s="63"/>
    </row>
    <row r="2" spans="1:12" x14ac:dyDescent="0.3">
      <c r="A2" s="63"/>
      <c r="B2" s="63"/>
      <c r="C2" s="63"/>
      <c r="D2" s="63"/>
      <c r="E2" s="63"/>
      <c r="F2" s="63"/>
      <c r="G2" s="63"/>
      <c r="H2" s="63"/>
      <c r="I2" s="63"/>
      <c r="J2" s="63"/>
      <c r="K2" s="63"/>
      <c r="L2" s="63"/>
    </row>
    <row r="3" spans="1:12" x14ac:dyDescent="0.3">
      <c r="A3" s="63"/>
      <c r="B3" s="63"/>
      <c r="C3" s="63"/>
      <c r="D3" s="63"/>
      <c r="E3" s="63"/>
      <c r="F3" s="63"/>
      <c r="G3" s="63"/>
      <c r="H3" s="63"/>
      <c r="I3" s="63"/>
      <c r="J3" s="63"/>
      <c r="K3" s="63"/>
      <c r="L3" s="63"/>
    </row>
    <row r="4" spans="1:12" x14ac:dyDescent="0.3">
      <c r="A4" s="63"/>
      <c r="B4" s="63"/>
      <c r="C4" s="63"/>
      <c r="D4" s="63"/>
      <c r="E4" s="63"/>
      <c r="F4" s="63"/>
      <c r="G4" s="63"/>
      <c r="H4" s="63"/>
      <c r="I4" s="63"/>
      <c r="J4" s="63"/>
      <c r="K4" s="63"/>
      <c r="L4" s="63"/>
    </row>
    <row r="5" spans="1:12" x14ac:dyDescent="0.3">
      <c r="A5" s="63"/>
      <c r="B5" s="63"/>
      <c r="C5" s="63"/>
      <c r="D5" s="63"/>
      <c r="E5" s="63"/>
      <c r="F5" s="63"/>
      <c r="G5" s="63"/>
      <c r="H5" s="63"/>
      <c r="I5" s="63"/>
      <c r="J5" s="63"/>
      <c r="K5" s="63"/>
      <c r="L5" s="63"/>
    </row>
    <row r="6" spans="1:12" x14ac:dyDescent="0.3">
      <c r="A6" s="63"/>
      <c r="B6" s="63"/>
      <c r="C6" s="63"/>
      <c r="D6" s="63"/>
      <c r="E6" s="63"/>
      <c r="F6" s="63"/>
      <c r="G6" s="63"/>
      <c r="H6" s="63"/>
      <c r="I6" s="63"/>
      <c r="J6" s="63"/>
      <c r="K6" s="63"/>
      <c r="L6" s="63"/>
    </row>
    <row r="7" spans="1:12" x14ac:dyDescent="0.3">
      <c r="A7" s="63"/>
      <c r="B7" s="63"/>
      <c r="C7" s="63"/>
      <c r="D7" s="63"/>
      <c r="E7" s="63"/>
      <c r="F7" s="63"/>
      <c r="G7" s="63"/>
      <c r="H7" s="63"/>
      <c r="I7" s="63"/>
      <c r="J7" s="63"/>
      <c r="K7" s="63"/>
      <c r="L7" s="63"/>
    </row>
    <row r="8" spans="1:12" x14ac:dyDescent="0.3">
      <c r="A8" s="63"/>
      <c r="B8" s="63"/>
      <c r="C8" s="63"/>
      <c r="D8" s="63"/>
      <c r="E8" s="63"/>
      <c r="F8" s="63"/>
      <c r="G8" s="63"/>
      <c r="H8" s="63"/>
      <c r="I8" s="63"/>
      <c r="J8" s="63"/>
      <c r="K8" s="63"/>
      <c r="L8" s="63"/>
    </row>
    <row r="9" spans="1:12" x14ac:dyDescent="0.3">
      <c r="A9" s="63"/>
      <c r="B9" s="63"/>
      <c r="C9" s="63"/>
      <c r="D9" s="63"/>
      <c r="E9" s="63"/>
      <c r="F9" s="63"/>
      <c r="G9" s="63"/>
      <c r="H9" s="63"/>
      <c r="I9" s="63"/>
      <c r="J9" s="63"/>
      <c r="K9" s="63"/>
      <c r="L9" s="63"/>
    </row>
    <row r="10" spans="1:12" x14ac:dyDescent="0.3">
      <c r="A10" s="63"/>
      <c r="B10" s="63"/>
      <c r="C10" s="63"/>
      <c r="D10" s="63"/>
      <c r="E10" s="63"/>
      <c r="F10" s="63"/>
      <c r="G10" s="63"/>
      <c r="H10" s="63"/>
      <c r="I10" s="63"/>
      <c r="J10" s="63"/>
      <c r="K10" s="63"/>
      <c r="L10" s="63"/>
    </row>
    <row r="11" spans="1:12" x14ac:dyDescent="0.3">
      <c r="A11" s="63"/>
      <c r="B11" s="63"/>
      <c r="C11" s="63"/>
      <c r="D11" s="63"/>
      <c r="E11" s="63"/>
      <c r="F11" s="63"/>
      <c r="G11" s="63"/>
      <c r="H11" s="63"/>
      <c r="I11" s="63"/>
      <c r="J11" s="63"/>
      <c r="K11" s="63"/>
      <c r="L11" s="63"/>
    </row>
    <row r="12" spans="1:12" x14ac:dyDescent="0.3">
      <c r="A12" s="63"/>
      <c r="B12" s="63"/>
      <c r="C12" s="63"/>
      <c r="D12" s="63"/>
      <c r="E12" s="63"/>
      <c r="F12" s="63"/>
      <c r="G12" s="63"/>
      <c r="H12" s="63"/>
      <c r="I12" s="63"/>
      <c r="J12" s="63"/>
      <c r="K12" s="63"/>
      <c r="L12" s="63"/>
    </row>
    <row r="13" spans="1:12" x14ac:dyDescent="0.3">
      <c r="A13" s="63"/>
      <c r="B13" s="63"/>
      <c r="C13" s="63"/>
      <c r="D13" s="63"/>
      <c r="E13" s="63"/>
      <c r="F13" s="63"/>
      <c r="G13" s="63"/>
      <c r="H13" s="63"/>
      <c r="I13" s="63"/>
      <c r="J13" s="63"/>
      <c r="K13" s="63"/>
      <c r="L13" s="63"/>
    </row>
    <row r="14" spans="1:12" x14ac:dyDescent="0.3">
      <c r="A14" s="63"/>
      <c r="B14" s="63"/>
      <c r="C14" s="63"/>
      <c r="D14" s="63"/>
      <c r="E14" s="63"/>
      <c r="F14" s="63"/>
      <c r="G14" s="63"/>
      <c r="H14" s="63"/>
      <c r="I14" s="63"/>
      <c r="J14" s="63"/>
      <c r="K14" s="63"/>
      <c r="L14" s="63"/>
    </row>
    <row r="15" spans="1:12" x14ac:dyDescent="0.3">
      <c r="A15" s="63"/>
      <c r="B15" s="63"/>
      <c r="C15" s="63"/>
      <c r="D15" s="63"/>
      <c r="E15" s="63"/>
      <c r="F15" s="63"/>
      <c r="G15" s="63"/>
      <c r="H15" s="63"/>
      <c r="I15" s="63"/>
      <c r="J15" s="63"/>
      <c r="K15" s="63"/>
      <c r="L15" s="63"/>
    </row>
    <row r="16" spans="1:12" x14ac:dyDescent="0.3">
      <c r="A16" s="63"/>
      <c r="B16" s="63"/>
      <c r="C16" s="63"/>
      <c r="D16" s="63"/>
      <c r="E16" s="63"/>
      <c r="F16" s="63"/>
      <c r="G16" s="63"/>
      <c r="H16" s="63"/>
      <c r="I16" s="63"/>
      <c r="J16" s="63"/>
      <c r="K16" s="63"/>
      <c r="L16" s="63"/>
    </row>
    <row r="17" spans="1:12" x14ac:dyDescent="0.3">
      <c r="A17" s="63"/>
      <c r="B17" s="63"/>
      <c r="C17" s="63"/>
      <c r="D17" s="63"/>
      <c r="E17" s="63"/>
      <c r="F17" s="63"/>
      <c r="G17" s="63"/>
      <c r="H17" s="63"/>
      <c r="I17" s="63"/>
      <c r="J17" s="63"/>
      <c r="K17" s="63"/>
      <c r="L17" s="63"/>
    </row>
    <row r="18" spans="1:12" x14ac:dyDescent="0.3">
      <c r="A18" s="63"/>
      <c r="B18" s="63"/>
      <c r="C18" s="63"/>
      <c r="D18" s="63"/>
      <c r="E18" s="63"/>
      <c r="F18" s="63"/>
      <c r="G18" s="63"/>
      <c r="H18" s="63"/>
      <c r="I18" s="63"/>
      <c r="J18" s="63"/>
      <c r="K18" s="63"/>
      <c r="L18" s="63"/>
    </row>
    <row r="19" spans="1:12" x14ac:dyDescent="0.3">
      <c r="A19" s="63"/>
      <c r="B19" s="63"/>
      <c r="C19" s="63"/>
      <c r="D19" s="63"/>
      <c r="E19" s="63"/>
      <c r="F19" s="63"/>
      <c r="G19" s="63"/>
      <c r="H19" s="63"/>
      <c r="I19" s="63"/>
      <c r="J19" s="63"/>
      <c r="K19" s="63"/>
      <c r="L19" s="63"/>
    </row>
    <row r="20" spans="1:12" x14ac:dyDescent="0.3">
      <c r="A20" s="63"/>
      <c r="B20" s="63"/>
      <c r="C20" s="63"/>
      <c r="D20" s="63"/>
      <c r="E20" s="63"/>
      <c r="F20" s="63"/>
      <c r="G20" s="63"/>
      <c r="H20" s="63"/>
      <c r="I20" s="63"/>
      <c r="J20" s="63"/>
      <c r="K20" s="63"/>
      <c r="L20" s="63"/>
    </row>
    <row r="21" spans="1:12" x14ac:dyDescent="0.3">
      <c r="A21" s="63"/>
      <c r="B21" s="63"/>
      <c r="C21" s="63"/>
      <c r="D21" s="63"/>
      <c r="E21" s="63"/>
      <c r="F21" s="63"/>
      <c r="G21" s="63"/>
      <c r="H21" s="63"/>
      <c r="I21" s="63"/>
      <c r="J21" s="63"/>
      <c r="K21" s="63"/>
      <c r="L21" s="63"/>
    </row>
    <row r="22" spans="1:12" x14ac:dyDescent="0.3">
      <c r="A22" s="63"/>
      <c r="B22" s="63"/>
      <c r="C22" s="63"/>
      <c r="D22" s="63"/>
      <c r="E22" s="63"/>
      <c r="F22" s="63"/>
      <c r="G22" s="63"/>
      <c r="H22" s="63"/>
      <c r="I22" s="63"/>
      <c r="J22" s="63"/>
      <c r="K22" s="63"/>
      <c r="L22" s="63"/>
    </row>
    <row r="23" spans="1:12" x14ac:dyDescent="0.3">
      <c r="A23" s="63"/>
      <c r="B23" s="63"/>
      <c r="C23" s="63"/>
      <c r="D23" s="63"/>
      <c r="E23" s="63"/>
      <c r="F23" s="63"/>
      <c r="G23" s="63"/>
      <c r="H23" s="63"/>
      <c r="I23" s="63"/>
      <c r="J23" s="63"/>
      <c r="K23" s="63"/>
      <c r="L23" s="63"/>
    </row>
    <row r="24" spans="1:12" x14ac:dyDescent="0.3">
      <c r="A24" s="63"/>
      <c r="B24" s="63"/>
      <c r="C24" s="63"/>
      <c r="D24" s="63"/>
      <c r="E24" s="63"/>
      <c r="F24" s="63"/>
      <c r="G24" s="63"/>
      <c r="H24" s="63"/>
      <c r="I24" s="63"/>
      <c r="J24" s="63"/>
      <c r="K24" s="63"/>
      <c r="L24" s="63"/>
    </row>
    <row r="25" spans="1:12" x14ac:dyDescent="0.3">
      <c r="A25" s="63"/>
      <c r="B25" s="63"/>
      <c r="C25" s="63"/>
      <c r="D25" s="63"/>
      <c r="E25" s="63"/>
      <c r="F25" s="63"/>
      <c r="G25" s="63"/>
      <c r="H25" s="63"/>
      <c r="I25" s="63"/>
      <c r="J25" s="63"/>
      <c r="K25" s="63"/>
      <c r="L25" s="63"/>
    </row>
    <row r="26" spans="1:12" x14ac:dyDescent="0.3">
      <c r="A26" s="63"/>
      <c r="B26" s="63"/>
      <c r="C26" s="63"/>
      <c r="D26" s="63"/>
      <c r="E26" s="63"/>
      <c r="F26" s="63"/>
      <c r="G26" s="63"/>
      <c r="H26" s="63"/>
      <c r="I26" s="63"/>
      <c r="J26" s="63"/>
      <c r="K26" s="63"/>
      <c r="L26" s="63"/>
    </row>
    <row r="27" spans="1:12" x14ac:dyDescent="0.3">
      <c r="A27" s="63"/>
      <c r="B27" s="63"/>
      <c r="C27" s="63"/>
      <c r="D27" s="63"/>
      <c r="E27" s="63"/>
      <c r="F27" s="63"/>
      <c r="G27" s="63"/>
      <c r="H27" s="63"/>
      <c r="I27" s="63"/>
      <c r="J27" s="63"/>
      <c r="K27" s="63"/>
      <c r="L27" s="63"/>
    </row>
    <row r="28" spans="1:12" x14ac:dyDescent="0.3">
      <c r="A28" s="63"/>
      <c r="B28" s="63"/>
      <c r="C28" s="63"/>
      <c r="D28" s="63"/>
      <c r="E28" s="63"/>
      <c r="F28" s="63"/>
      <c r="G28" s="63"/>
      <c r="H28" s="63"/>
      <c r="I28" s="63"/>
      <c r="J28" s="63"/>
      <c r="K28" s="63"/>
      <c r="L28" s="63"/>
    </row>
    <row r="29" spans="1:12" x14ac:dyDescent="0.3">
      <c r="A29" s="63"/>
      <c r="B29" s="63"/>
      <c r="C29" s="63"/>
      <c r="D29" s="63"/>
      <c r="E29" s="63"/>
      <c r="F29" s="63"/>
      <c r="G29" s="63"/>
      <c r="H29" s="63"/>
      <c r="I29" s="63"/>
      <c r="J29" s="63"/>
      <c r="K29" s="63"/>
      <c r="L29" s="63"/>
    </row>
    <row r="30" spans="1:12" x14ac:dyDescent="0.3">
      <c r="A30" s="63"/>
      <c r="B30" s="63"/>
      <c r="C30" s="63"/>
      <c r="D30" s="63"/>
      <c r="E30" s="63"/>
      <c r="F30" s="63"/>
      <c r="G30" s="63"/>
      <c r="H30" s="63"/>
      <c r="I30" s="63"/>
      <c r="J30" s="63"/>
      <c r="K30" s="63"/>
      <c r="L30" s="63"/>
    </row>
    <row r="31" spans="1:12" x14ac:dyDescent="0.3">
      <c r="A31" s="63"/>
      <c r="B31" s="63"/>
      <c r="C31" s="63"/>
      <c r="D31" s="63"/>
      <c r="E31" s="63"/>
      <c r="F31" s="63"/>
      <c r="G31" s="63"/>
      <c r="H31" s="63"/>
      <c r="I31" s="63"/>
      <c r="J31" s="63"/>
      <c r="K31" s="63"/>
      <c r="L31" s="63"/>
    </row>
    <row r="32" spans="1:12" x14ac:dyDescent="0.3">
      <c r="A32" s="63"/>
      <c r="B32" s="63"/>
      <c r="C32" s="63"/>
      <c r="D32" s="63"/>
      <c r="E32" s="63"/>
      <c r="F32" s="63"/>
      <c r="G32" s="63"/>
      <c r="H32" s="63"/>
      <c r="I32" s="63"/>
      <c r="J32" s="63"/>
      <c r="K32" s="63"/>
      <c r="L32" s="63"/>
    </row>
    <row r="33" spans="1:12" x14ac:dyDescent="0.3">
      <c r="A33" s="63"/>
      <c r="B33" s="63"/>
      <c r="C33" s="63"/>
      <c r="D33" s="63"/>
      <c r="E33" s="63"/>
      <c r="F33" s="63"/>
      <c r="G33" s="63"/>
      <c r="H33" s="63"/>
      <c r="I33" s="63"/>
      <c r="J33" s="63"/>
      <c r="K33" s="63"/>
      <c r="L33" s="63"/>
    </row>
    <row r="34" spans="1:12" x14ac:dyDescent="0.3">
      <c r="A34" s="63"/>
      <c r="B34" s="63"/>
      <c r="C34" s="63"/>
      <c r="D34" s="63"/>
      <c r="E34" s="63"/>
      <c r="F34" s="63"/>
      <c r="G34" s="63"/>
      <c r="H34" s="63"/>
      <c r="I34" s="63"/>
      <c r="J34" s="63"/>
      <c r="K34" s="63"/>
      <c r="L34" s="63"/>
    </row>
    <row r="35" spans="1:12" x14ac:dyDescent="0.3">
      <c r="A35" s="63"/>
      <c r="B35" s="63"/>
      <c r="C35" s="63"/>
      <c r="D35" s="63"/>
      <c r="E35" s="63"/>
      <c r="F35" s="63"/>
      <c r="G35" s="63"/>
      <c r="H35" s="63"/>
      <c r="I35" s="63"/>
      <c r="J35" s="63"/>
      <c r="K35" s="63"/>
      <c r="L35" s="63"/>
    </row>
    <row r="36" spans="1:12" x14ac:dyDescent="0.3">
      <c r="A36" s="63"/>
      <c r="B36" s="63"/>
      <c r="C36" s="63"/>
      <c r="D36" s="63"/>
      <c r="E36" s="63"/>
      <c r="F36" s="63"/>
      <c r="G36" s="63"/>
      <c r="H36" s="63"/>
      <c r="I36" s="63"/>
      <c r="J36" s="63"/>
      <c r="K36" s="63"/>
      <c r="L36" s="63"/>
    </row>
    <row r="37" spans="1:12" x14ac:dyDescent="0.3">
      <c r="A37" s="63"/>
      <c r="B37" s="63"/>
      <c r="C37" s="63"/>
      <c r="D37" s="63"/>
      <c r="E37" s="63"/>
      <c r="F37" s="63"/>
      <c r="G37" s="63"/>
      <c r="H37" s="63"/>
      <c r="I37" s="63"/>
      <c r="J37" s="63"/>
      <c r="K37" s="63"/>
      <c r="L37" s="63"/>
    </row>
    <row r="38" spans="1:12" x14ac:dyDescent="0.3">
      <c r="A38" s="63"/>
      <c r="B38" s="63"/>
      <c r="C38" s="63"/>
      <c r="D38" s="63"/>
      <c r="E38" s="63"/>
      <c r="F38" s="63"/>
      <c r="G38" s="63"/>
      <c r="H38" s="63"/>
      <c r="I38" s="63"/>
      <c r="J38" s="63"/>
      <c r="K38" s="63"/>
      <c r="L38" s="63"/>
    </row>
    <row r="39" spans="1:12" x14ac:dyDescent="0.3">
      <c r="A39" s="63"/>
      <c r="B39" s="63"/>
      <c r="C39" s="63"/>
      <c r="D39" s="63"/>
      <c r="E39" s="63"/>
      <c r="F39" s="63"/>
      <c r="G39" s="63"/>
      <c r="H39" s="63"/>
      <c r="I39" s="63"/>
      <c r="J39" s="63"/>
      <c r="K39" s="63"/>
      <c r="L39" s="63"/>
    </row>
    <row r="40" spans="1:12" x14ac:dyDescent="0.3">
      <c r="A40" s="63"/>
      <c r="B40" s="63"/>
      <c r="C40" s="63"/>
      <c r="D40" s="63"/>
      <c r="E40" s="63"/>
      <c r="F40" s="63"/>
      <c r="G40" s="63"/>
      <c r="H40" s="63"/>
      <c r="I40" s="63"/>
      <c r="J40" s="63"/>
      <c r="K40" s="63"/>
      <c r="L40" s="63"/>
    </row>
    <row r="41" spans="1:12" x14ac:dyDescent="0.3">
      <c r="A41" s="63"/>
      <c r="B41" s="63"/>
      <c r="C41" s="63"/>
      <c r="D41" s="63"/>
      <c r="E41" s="63"/>
      <c r="F41" s="63"/>
      <c r="G41" s="63"/>
      <c r="H41" s="63"/>
      <c r="I41" s="63"/>
      <c r="J41" s="63"/>
      <c r="K41" s="63"/>
      <c r="L41" s="63"/>
    </row>
    <row r="42" spans="1:12" x14ac:dyDescent="0.3">
      <c r="A42" s="63"/>
      <c r="B42" s="63"/>
      <c r="C42" s="63"/>
      <c r="D42" s="63"/>
      <c r="E42" s="63"/>
      <c r="F42" s="63"/>
      <c r="G42" s="63"/>
      <c r="H42" s="63"/>
      <c r="I42" s="63"/>
      <c r="J42" s="63"/>
      <c r="K42" s="63"/>
      <c r="L42" s="63"/>
    </row>
    <row r="43" spans="1:12" x14ac:dyDescent="0.3">
      <c r="A43" s="63"/>
      <c r="B43" s="63"/>
      <c r="C43" s="63"/>
      <c r="D43" s="63"/>
      <c r="E43" s="63"/>
      <c r="F43" s="63"/>
      <c r="G43" s="63"/>
      <c r="H43" s="63"/>
      <c r="I43" s="63"/>
      <c r="J43" s="63"/>
      <c r="K43" s="63"/>
      <c r="L43" s="63"/>
    </row>
    <row r="44" spans="1:12" x14ac:dyDescent="0.3">
      <c r="A44" s="63"/>
      <c r="B44" s="63"/>
      <c r="C44" s="63"/>
      <c r="D44" s="63"/>
      <c r="E44" s="63"/>
      <c r="F44" s="63"/>
      <c r="G44" s="63"/>
      <c r="H44" s="63"/>
      <c r="I44" s="63"/>
      <c r="J44" s="63"/>
      <c r="K44" s="63"/>
      <c r="L44" s="63"/>
    </row>
    <row r="45" spans="1:12" x14ac:dyDescent="0.3">
      <c r="A45" s="63"/>
      <c r="B45" s="63"/>
      <c r="C45" s="63"/>
      <c r="D45" s="63"/>
      <c r="E45" s="63"/>
      <c r="F45" s="63"/>
      <c r="G45" s="63"/>
      <c r="H45" s="63"/>
      <c r="I45" s="63"/>
      <c r="J45" s="63"/>
      <c r="K45" s="63"/>
      <c r="L45" s="63"/>
    </row>
    <row r="46" spans="1:12" x14ac:dyDescent="0.3">
      <c r="A46" s="63"/>
      <c r="B46" s="63"/>
      <c r="C46" s="63"/>
      <c r="D46" s="63"/>
      <c r="E46" s="63"/>
      <c r="F46" s="63"/>
      <c r="G46" s="63"/>
      <c r="H46" s="63"/>
      <c r="I46" s="63"/>
      <c r="J46" s="63"/>
      <c r="K46" s="63"/>
      <c r="L46" s="63"/>
    </row>
    <row r="47" spans="1:12" x14ac:dyDescent="0.3">
      <c r="A47" s="63"/>
      <c r="B47" s="63"/>
      <c r="C47" s="63"/>
      <c r="D47" s="63"/>
      <c r="E47" s="63"/>
      <c r="F47" s="63"/>
      <c r="G47" s="63"/>
      <c r="H47" s="63"/>
      <c r="I47" s="63"/>
      <c r="J47" s="63"/>
      <c r="K47" s="63"/>
      <c r="L47" s="63"/>
    </row>
    <row r="48" spans="1:12" x14ac:dyDescent="0.3">
      <c r="A48" s="63"/>
      <c r="B48" s="63"/>
      <c r="C48" s="63"/>
      <c r="D48" s="63"/>
      <c r="E48" s="63"/>
      <c r="F48" s="63"/>
      <c r="G48" s="63"/>
      <c r="H48" s="63"/>
      <c r="I48" s="63"/>
      <c r="J48" s="63"/>
      <c r="K48" s="63"/>
      <c r="L48" s="63"/>
    </row>
    <row r="49" spans="1:13" x14ac:dyDescent="0.3">
      <c r="A49" s="63"/>
      <c r="B49" s="63"/>
      <c r="C49" s="63"/>
      <c r="D49" s="63"/>
      <c r="E49" s="63"/>
      <c r="F49" s="63"/>
      <c r="G49" s="63"/>
      <c r="H49" s="63"/>
      <c r="I49" s="63"/>
      <c r="J49" s="63"/>
      <c r="K49" s="63"/>
      <c r="L49" s="63"/>
    </row>
    <row r="50" spans="1:13" x14ac:dyDescent="0.3">
      <c r="A50" s="63"/>
      <c r="B50" s="63"/>
      <c r="C50" s="63"/>
      <c r="D50" s="63"/>
      <c r="E50" s="63"/>
      <c r="F50" s="63"/>
      <c r="G50" s="63"/>
      <c r="H50" s="63"/>
      <c r="I50" s="63"/>
      <c r="J50" s="63"/>
      <c r="K50" s="63"/>
      <c r="L50" s="63"/>
    </row>
    <row r="51" spans="1:13" x14ac:dyDescent="0.3">
      <c r="A51" s="63"/>
      <c r="B51" s="63"/>
      <c r="C51" s="63"/>
      <c r="D51" s="63"/>
      <c r="E51" s="63"/>
      <c r="F51" s="63"/>
      <c r="G51" s="63"/>
      <c r="H51" s="63"/>
      <c r="I51" s="63"/>
      <c r="J51" s="63"/>
      <c r="K51" s="63"/>
      <c r="L51" s="63"/>
    </row>
    <row r="52" spans="1:13" x14ac:dyDescent="0.3">
      <c r="A52" s="63"/>
      <c r="B52" s="63"/>
      <c r="C52" s="63"/>
      <c r="D52" s="63"/>
      <c r="E52" s="63"/>
      <c r="F52" s="63"/>
      <c r="G52" s="63"/>
      <c r="H52" s="63"/>
      <c r="I52" s="63"/>
      <c r="J52" s="63"/>
      <c r="K52" s="63"/>
      <c r="L52" s="63"/>
    </row>
    <row r="53" spans="1:13" x14ac:dyDescent="0.3">
      <c r="A53" s="63"/>
      <c r="B53" s="63"/>
      <c r="C53" s="63"/>
      <c r="D53" s="63"/>
      <c r="E53" s="63"/>
      <c r="F53" s="63"/>
      <c r="G53" s="63"/>
      <c r="H53" s="63"/>
      <c r="I53" s="63"/>
      <c r="J53" s="63"/>
      <c r="K53" s="63"/>
      <c r="L53" s="63"/>
    </row>
    <row r="54" spans="1:13" x14ac:dyDescent="0.3">
      <c r="A54" s="63"/>
      <c r="B54" s="63"/>
      <c r="C54" s="63"/>
      <c r="D54" s="63"/>
      <c r="E54" s="63"/>
      <c r="F54" s="63"/>
      <c r="G54" s="63"/>
      <c r="H54" s="63"/>
      <c r="I54" s="63"/>
      <c r="J54" s="63"/>
      <c r="K54" s="63"/>
      <c r="L54" s="63"/>
    </row>
    <row r="55" spans="1:13" x14ac:dyDescent="0.3">
      <c r="A55" s="63"/>
      <c r="B55" s="63"/>
      <c r="C55" s="63"/>
      <c r="D55" s="63"/>
      <c r="E55" s="63"/>
      <c r="F55" s="63"/>
      <c r="G55" s="63"/>
      <c r="H55" s="63"/>
      <c r="I55" s="63"/>
      <c r="J55" s="63"/>
      <c r="K55" s="63"/>
      <c r="L55" s="63"/>
    </row>
    <row r="56" spans="1:13" x14ac:dyDescent="0.3">
      <c r="A56" s="63"/>
      <c r="B56" s="63"/>
      <c r="C56" s="63"/>
      <c r="D56" s="63"/>
      <c r="E56" s="63"/>
      <c r="F56" s="63"/>
      <c r="G56" s="63"/>
      <c r="H56" s="63"/>
      <c r="I56" s="63"/>
      <c r="J56" s="63"/>
      <c r="K56" s="63"/>
      <c r="L56" s="63"/>
    </row>
    <row r="57" spans="1:13" x14ac:dyDescent="0.3">
      <c r="A57" s="63"/>
      <c r="B57" s="63"/>
      <c r="C57" s="63"/>
      <c r="D57" s="63"/>
      <c r="E57" s="63"/>
      <c r="F57" s="63"/>
      <c r="G57" s="63"/>
      <c r="H57" s="63"/>
      <c r="I57" s="63"/>
      <c r="J57" s="63"/>
      <c r="K57" s="63"/>
      <c r="L57" s="63"/>
    </row>
    <row r="58" spans="1:13" x14ac:dyDescent="0.3">
      <c r="A58" s="63"/>
      <c r="B58" s="63"/>
      <c r="C58" s="63"/>
      <c r="D58" s="63"/>
      <c r="E58" s="63"/>
      <c r="F58" s="63"/>
      <c r="G58" s="63"/>
      <c r="H58" s="63"/>
      <c r="I58" s="63"/>
      <c r="J58" s="63"/>
      <c r="K58" s="63"/>
      <c r="L58" s="63"/>
      <c r="M58" s="64"/>
    </row>
    <row r="59" spans="1:13" x14ac:dyDescent="0.3">
      <c r="A59" s="63"/>
      <c r="B59" s="63"/>
      <c r="C59" s="63"/>
      <c r="D59" s="63"/>
      <c r="E59" s="63"/>
      <c r="F59" s="63"/>
      <c r="G59" s="63"/>
      <c r="H59" s="63"/>
      <c r="I59" s="63"/>
      <c r="J59" s="63"/>
      <c r="K59" s="63"/>
      <c r="L59" s="63"/>
      <c r="M59" s="64"/>
    </row>
    <row r="60" spans="1:13" x14ac:dyDescent="0.3">
      <c r="A60" s="63"/>
      <c r="B60" s="63"/>
      <c r="C60" s="63"/>
      <c r="D60" s="63"/>
      <c r="E60" s="63"/>
      <c r="F60" s="63"/>
      <c r="G60" s="63"/>
      <c r="H60" s="63"/>
      <c r="I60" s="63"/>
      <c r="J60" s="63"/>
      <c r="K60" s="63"/>
      <c r="L60" s="63"/>
      <c r="M60" s="64"/>
    </row>
    <row r="61" spans="1:13" x14ac:dyDescent="0.3">
      <c r="A61" s="63"/>
      <c r="B61" s="63"/>
      <c r="C61" s="63"/>
      <c r="D61" s="63"/>
      <c r="E61" s="63"/>
      <c r="F61" s="63"/>
      <c r="G61" s="63"/>
      <c r="H61" s="63"/>
      <c r="I61" s="63"/>
      <c r="J61" s="63"/>
      <c r="K61" s="63"/>
      <c r="L61" s="63"/>
      <c r="M61" s="64"/>
    </row>
    <row r="62" spans="1:13" x14ac:dyDescent="0.3">
      <c r="A62" s="63"/>
      <c r="B62" s="63"/>
      <c r="C62" s="63"/>
      <c r="D62" s="63"/>
      <c r="E62" s="63"/>
      <c r="F62" s="63"/>
      <c r="G62" s="63"/>
      <c r="H62" s="63"/>
      <c r="I62" s="63"/>
      <c r="J62" s="63"/>
      <c r="K62" s="63"/>
      <c r="L62" s="63"/>
      <c r="M62" s="64"/>
    </row>
    <row r="63" spans="1:13" x14ac:dyDescent="0.3">
      <c r="A63" s="63"/>
      <c r="B63" s="63"/>
      <c r="C63" s="63"/>
      <c r="D63" s="63"/>
      <c r="E63" s="63"/>
      <c r="F63" s="63"/>
      <c r="G63" s="63"/>
      <c r="H63" s="63"/>
      <c r="I63" s="63"/>
      <c r="J63" s="63"/>
      <c r="K63" s="63"/>
      <c r="L63" s="63"/>
    </row>
    <row r="64" spans="1:13" x14ac:dyDescent="0.3">
      <c r="A64" s="63"/>
      <c r="B64" s="63"/>
      <c r="C64" s="63"/>
      <c r="D64" s="63"/>
      <c r="E64" s="63"/>
      <c r="F64" s="63"/>
      <c r="G64" s="63"/>
      <c r="H64" s="63"/>
      <c r="I64" s="63"/>
      <c r="J64" s="63"/>
      <c r="K64" s="63"/>
      <c r="L64" s="63"/>
    </row>
    <row r="65" spans="1:12" x14ac:dyDescent="0.3">
      <c r="A65" s="63"/>
      <c r="B65" s="63"/>
      <c r="C65" s="63"/>
      <c r="D65" s="63"/>
      <c r="E65" s="63"/>
      <c r="F65" s="63"/>
      <c r="G65" s="63"/>
      <c r="H65" s="63"/>
      <c r="I65" s="63"/>
      <c r="J65" s="63"/>
      <c r="K65" s="63"/>
      <c r="L65" s="63"/>
    </row>
    <row r="66" spans="1:12" x14ac:dyDescent="0.3">
      <c r="A66" s="63"/>
      <c r="B66" s="63"/>
      <c r="C66" s="63"/>
      <c r="D66" s="63"/>
      <c r="E66" s="63"/>
      <c r="F66" s="63"/>
      <c r="G66" s="63"/>
      <c r="H66" s="63"/>
      <c r="I66" s="63"/>
      <c r="J66" s="63"/>
      <c r="K66" s="63"/>
      <c r="L66" s="63"/>
    </row>
    <row r="67" spans="1:12" x14ac:dyDescent="0.3">
      <c r="A67" s="63"/>
      <c r="B67" s="63"/>
      <c r="C67" s="63"/>
      <c r="D67" s="63"/>
      <c r="E67" s="63"/>
      <c r="F67" s="63"/>
      <c r="G67" s="63"/>
      <c r="H67" s="63"/>
      <c r="I67" s="63"/>
      <c r="J67" s="63"/>
      <c r="K67" s="63"/>
      <c r="L67" s="63"/>
    </row>
    <row r="68" spans="1:12" x14ac:dyDescent="0.3">
      <c r="A68" s="63"/>
      <c r="B68" s="63"/>
      <c r="C68" s="63"/>
      <c r="D68" s="63"/>
      <c r="E68" s="63"/>
      <c r="F68" s="63"/>
      <c r="G68" s="63"/>
      <c r="H68" s="63"/>
      <c r="I68" s="63"/>
      <c r="J68" s="63"/>
      <c r="K68" s="63"/>
      <c r="L68" s="63"/>
    </row>
    <row r="69" spans="1:12" x14ac:dyDescent="0.3">
      <c r="A69" s="63"/>
      <c r="B69" s="63"/>
      <c r="C69" s="63"/>
      <c r="D69" s="63"/>
      <c r="E69" s="63"/>
      <c r="F69" s="63"/>
      <c r="G69" s="63"/>
      <c r="H69" s="63"/>
      <c r="I69" s="63"/>
      <c r="J69" s="63"/>
      <c r="K69" s="63"/>
      <c r="L69" s="63"/>
    </row>
    <row r="70" spans="1:12" x14ac:dyDescent="0.3">
      <c r="A70" s="63"/>
      <c r="B70" s="63"/>
      <c r="C70" s="63"/>
      <c r="D70" s="63"/>
      <c r="E70" s="63"/>
      <c r="F70" s="63"/>
      <c r="G70" s="63"/>
      <c r="H70" s="63"/>
      <c r="I70" s="63"/>
      <c r="J70" s="63"/>
      <c r="K70" s="63"/>
      <c r="L70" s="63"/>
    </row>
    <row r="71" spans="1:12" x14ac:dyDescent="0.3">
      <c r="A71" s="63"/>
      <c r="B71" s="63"/>
      <c r="C71" s="63"/>
      <c r="D71" s="63"/>
      <c r="E71" s="63"/>
      <c r="F71" s="63"/>
      <c r="G71" s="63"/>
      <c r="H71" s="63"/>
      <c r="I71" s="63"/>
      <c r="J71" s="63"/>
      <c r="K71" s="63"/>
      <c r="L71" s="63"/>
    </row>
    <row r="72" spans="1:12" x14ac:dyDescent="0.3">
      <c r="A72" s="63"/>
      <c r="B72" s="63"/>
      <c r="C72" s="63"/>
      <c r="D72" s="63"/>
      <c r="E72" s="63"/>
      <c r="F72" s="63"/>
      <c r="G72" s="63"/>
      <c r="H72" s="63"/>
      <c r="I72" s="63"/>
      <c r="J72" s="63"/>
      <c r="K72" s="63"/>
      <c r="L72" s="63"/>
    </row>
    <row r="73" spans="1:12" x14ac:dyDescent="0.3">
      <c r="A73" s="63"/>
      <c r="B73" s="63"/>
      <c r="C73" s="63"/>
      <c r="D73" s="63"/>
      <c r="E73" s="63"/>
      <c r="F73" s="63"/>
      <c r="G73" s="63"/>
      <c r="H73" s="63"/>
      <c r="I73" s="63"/>
      <c r="J73" s="63"/>
      <c r="K73" s="63"/>
      <c r="L73" s="63"/>
    </row>
    <row r="74" spans="1:12" x14ac:dyDescent="0.3">
      <c r="A74" s="63"/>
      <c r="B74" s="63"/>
      <c r="C74" s="63"/>
      <c r="D74" s="63"/>
      <c r="E74" s="63"/>
      <c r="F74" s="63"/>
      <c r="G74" s="63"/>
      <c r="H74" s="63"/>
      <c r="I74" s="63"/>
      <c r="J74" s="63"/>
      <c r="K74" s="63"/>
      <c r="L74" s="63"/>
    </row>
    <row r="75" spans="1:12" x14ac:dyDescent="0.3">
      <c r="A75" s="63"/>
      <c r="B75" s="63"/>
      <c r="C75" s="63"/>
      <c r="D75" s="63"/>
      <c r="E75" s="63"/>
      <c r="F75" s="63"/>
      <c r="G75" s="63"/>
      <c r="H75" s="63"/>
      <c r="I75" s="63"/>
      <c r="J75" s="63"/>
      <c r="K75" s="63"/>
      <c r="L75" s="63"/>
    </row>
    <row r="76" spans="1:12" x14ac:dyDescent="0.3">
      <c r="A76" s="63"/>
      <c r="B76" s="63"/>
      <c r="C76" s="63"/>
      <c r="D76" s="63"/>
      <c r="E76" s="63"/>
      <c r="F76" s="63"/>
      <c r="G76" s="63"/>
      <c r="H76" s="63"/>
      <c r="I76" s="63"/>
      <c r="J76" s="63"/>
      <c r="K76" s="63"/>
      <c r="L76" s="63"/>
    </row>
    <row r="77" spans="1:12" x14ac:dyDescent="0.3">
      <c r="A77" s="63"/>
      <c r="B77" s="63"/>
      <c r="C77" s="63"/>
      <c r="D77" s="63"/>
      <c r="E77" s="63"/>
      <c r="F77" s="63"/>
      <c r="G77" s="63"/>
      <c r="H77" s="63"/>
      <c r="I77" s="63"/>
      <c r="J77" s="63"/>
      <c r="K77" s="63"/>
      <c r="L77" s="63"/>
    </row>
    <row r="78" spans="1:12" x14ac:dyDescent="0.3">
      <c r="A78" s="63"/>
      <c r="B78" s="63"/>
      <c r="C78" s="63"/>
      <c r="D78" s="63"/>
      <c r="E78" s="63"/>
      <c r="F78" s="63"/>
      <c r="G78" s="63"/>
      <c r="H78" s="63"/>
      <c r="I78" s="63"/>
      <c r="J78" s="63"/>
      <c r="K78" s="63"/>
      <c r="L78" s="63"/>
    </row>
    <row r="79" spans="1:12" x14ac:dyDescent="0.3">
      <c r="A79" s="63"/>
      <c r="B79" s="63"/>
      <c r="C79" s="63"/>
      <c r="D79" s="63"/>
      <c r="E79" s="63"/>
      <c r="F79" s="63"/>
      <c r="G79" s="63"/>
      <c r="H79" s="63"/>
      <c r="I79" s="63"/>
      <c r="J79" s="63"/>
      <c r="K79" s="63"/>
      <c r="L79" s="63"/>
    </row>
    <row r="80" spans="1:12" x14ac:dyDescent="0.3">
      <c r="A80" s="63"/>
      <c r="B80" s="63"/>
      <c r="C80" s="63"/>
      <c r="D80" s="63"/>
      <c r="E80" s="63"/>
      <c r="F80" s="63"/>
      <c r="G80" s="63"/>
      <c r="H80" s="63"/>
      <c r="I80" s="63"/>
      <c r="J80" s="63"/>
      <c r="K80" s="63"/>
      <c r="L80" s="63"/>
    </row>
    <row r="81" spans="1:12" x14ac:dyDescent="0.3">
      <c r="A81" s="63"/>
      <c r="B81" s="63"/>
      <c r="C81" s="63"/>
      <c r="D81" s="63"/>
      <c r="E81" s="63"/>
      <c r="F81" s="63"/>
      <c r="G81" s="63"/>
      <c r="H81" s="63"/>
      <c r="I81" s="63"/>
      <c r="J81" s="63"/>
      <c r="K81" s="63"/>
      <c r="L81" s="63"/>
    </row>
    <row r="82" spans="1:12" x14ac:dyDescent="0.3">
      <c r="A82" s="63"/>
      <c r="B82" s="63"/>
      <c r="C82" s="63"/>
      <c r="D82" s="63"/>
      <c r="E82" s="63"/>
      <c r="F82" s="63"/>
      <c r="G82" s="63"/>
      <c r="H82" s="63"/>
      <c r="I82" s="63"/>
      <c r="J82" s="63"/>
      <c r="K82" s="63"/>
      <c r="L82" s="63"/>
    </row>
    <row r="83" spans="1:12" x14ac:dyDescent="0.3">
      <c r="A83" s="63"/>
      <c r="B83" s="63"/>
      <c r="C83" s="63"/>
      <c r="D83" s="63"/>
      <c r="E83" s="63"/>
      <c r="F83" s="63"/>
      <c r="G83" s="63"/>
      <c r="H83" s="63"/>
      <c r="I83" s="63"/>
      <c r="J83" s="63"/>
      <c r="K83" s="63"/>
      <c r="L83" s="63"/>
    </row>
    <row r="84" spans="1:12" x14ac:dyDescent="0.3">
      <c r="A84" s="63"/>
      <c r="B84" s="63"/>
      <c r="C84" s="63"/>
      <c r="D84" s="63"/>
      <c r="E84" s="63"/>
      <c r="F84" s="63"/>
      <c r="G84" s="63"/>
      <c r="H84" s="63"/>
      <c r="I84" s="63"/>
      <c r="J84" s="63"/>
      <c r="K84" s="63"/>
      <c r="L84" s="63"/>
    </row>
    <row r="85" spans="1:12" x14ac:dyDescent="0.3">
      <c r="A85" s="63"/>
      <c r="B85" s="63"/>
      <c r="C85" s="63"/>
      <c r="D85" s="63"/>
      <c r="E85" s="63"/>
      <c r="F85" s="63"/>
      <c r="G85" s="63"/>
      <c r="H85" s="63"/>
      <c r="I85" s="63"/>
      <c r="J85" s="63"/>
      <c r="K85" s="63"/>
      <c r="L85" s="63"/>
    </row>
    <row r="86" spans="1:12" x14ac:dyDescent="0.3">
      <c r="A86" s="63"/>
      <c r="B86" s="63"/>
      <c r="C86" s="63"/>
      <c r="D86" s="63"/>
      <c r="E86" s="63"/>
      <c r="F86" s="63"/>
      <c r="G86" s="63"/>
      <c r="H86" s="63"/>
      <c r="I86" s="63"/>
      <c r="J86" s="63"/>
      <c r="K86" s="63"/>
      <c r="L86" s="63"/>
    </row>
    <row r="87" spans="1:12" x14ac:dyDescent="0.3">
      <c r="A87" s="63"/>
      <c r="B87" s="63"/>
      <c r="C87" s="63"/>
      <c r="D87" s="63"/>
      <c r="E87" s="63"/>
      <c r="F87" s="63"/>
      <c r="G87" s="63"/>
      <c r="H87" s="63"/>
      <c r="I87" s="63"/>
      <c r="J87" s="63"/>
      <c r="K87" s="63"/>
      <c r="L87" s="63"/>
    </row>
    <row r="88" spans="1:12" x14ac:dyDescent="0.3">
      <c r="A88" s="63"/>
      <c r="B88" s="63"/>
      <c r="C88" s="63"/>
      <c r="D88" s="63"/>
      <c r="E88" s="63"/>
      <c r="F88" s="63"/>
      <c r="G88" s="63"/>
      <c r="H88" s="63"/>
      <c r="I88" s="63"/>
      <c r="J88" s="63"/>
      <c r="K88" s="63"/>
      <c r="L88" s="63"/>
    </row>
    <row r="89" spans="1:12" x14ac:dyDescent="0.3">
      <c r="A89" s="63"/>
      <c r="B89" s="63"/>
      <c r="C89" s="63"/>
      <c r="D89" s="63"/>
      <c r="E89" s="63"/>
      <c r="F89" s="63"/>
      <c r="G89" s="63"/>
      <c r="H89" s="63"/>
      <c r="I89" s="63"/>
      <c r="J89" s="63"/>
      <c r="K89" s="63"/>
      <c r="L89" s="63"/>
    </row>
    <row r="90" spans="1:12" x14ac:dyDescent="0.3">
      <c r="A90" s="63"/>
      <c r="B90" s="63"/>
      <c r="C90" s="63"/>
      <c r="D90" s="63"/>
      <c r="E90" s="63"/>
      <c r="F90" s="63"/>
      <c r="G90" s="63"/>
      <c r="H90" s="63"/>
      <c r="I90" s="63"/>
      <c r="J90" s="63"/>
      <c r="K90" s="63"/>
      <c r="L90" s="63"/>
    </row>
    <row r="91" spans="1:12" x14ac:dyDescent="0.3">
      <c r="A91" s="63"/>
      <c r="B91" s="63"/>
      <c r="C91" s="63"/>
      <c r="D91" s="63"/>
      <c r="E91" s="63"/>
      <c r="F91" s="63"/>
      <c r="G91" s="63"/>
      <c r="H91" s="63"/>
      <c r="I91" s="63"/>
      <c r="J91" s="63"/>
      <c r="K91" s="63"/>
      <c r="L91" s="63"/>
    </row>
    <row r="92" spans="1:12" x14ac:dyDescent="0.3">
      <c r="A92" s="63"/>
      <c r="B92" s="63"/>
      <c r="C92" s="63"/>
      <c r="D92" s="63"/>
      <c r="E92" s="63"/>
      <c r="F92" s="63"/>
      <c r="G92" s="63"/>
      <c r="H92" s="63"/>
      <c r="I92" s="63"/>
      <c r="J92" s="63"/>
      <c r="K92" s="63"/>
      <c r="L92" s="63"/>
    </row>
    <row r="93" spans="1:12" x14ac:dyDescent="0.3">
      <c r="A93" s="63"/>
      <c r="B93" s="63"/>
      <c r="C93" s="63"/>
      <c r="D93" s="63"/>
      <c r="E93" s="63"/>
      <c r="F93" s="63"/>
      <c r="G93" s="63"/>
      <c r="H93" s="63"/>
      <c r="I93" s="63"/>
      <c r="J93" s="63"/>
      <c r="K93" s="63"/>
      <c r="L93" s="63"/>
    </row>
    <row r="94" spans="1:12" x14ac:dyDescent="0.3">
      <c r="A94" s="63"/>
      <c r="B94" s="63"/>
      <c r="C94" s="63"/>
      <c r="D94" s="63"/>
      <c r="E94" s="63"/>
      <c r="F94" s="63"/>
      <c r="G94" s="63"/>
      <c r="H94" s="63"/>
      <c r="I94" s="63"/>
      <c r="J94" s="63"/>
      <c r="K94" s="63"/>
      <c r="L94" s="63"/>
    </row>
    <row r="95" spans="1:12" x14ac:dyDescent="0.3">
      <c r="A95" s="63"/>
      <c r="B95" s="63"/>
      <c r="C95" s="63"/>
      <c r="D95" s="63"/>
      <c r="E95" s="63"/>
      <c r="F95" s="63"/>
      <c r="G95" s="63"/>
      <c r="H95" s="63"/>
      <c r="I95" s="63"/>
      <c r="J95" s="63"/>
      <c r="K95" s="63"/>
      <c r="L95" s="63"/>
    </row>
    <row r="96" spans="1:12" x14ac:dyDescent="0.3">
      <c r="A96" s="63"/>
      <c r="B96" s="63"/>
      <c r="C96" s="63"/>
      <c r="D96" s="63"/>
      <c r="E96" s="63"/>
      <c r="F96" s="63"/>
      <c r="G96" s="63"/>
      <c r="H96" s="63"/>
      <c r="I96" s="63"/>
      <c r="J96" s="63"/>
      <c r="K96" s="63"/>
      <c r="L96" s="63"/>
    </row>
    <row r="97" spans="1:12" x14ac:dyDescent="0.3">
      <c r="A97" s="63"/>
      <c r="B97" s="63"/>
      <c r="C97" s="63"/>
      <c r="D97" s="63"/>
      <c r="E97" s="63"/>
      <c r="F97" s="63"/>
      <c r="G97" s="63"/>
      <c r="H97" s="63"/>
      <c r="I97" s="63"/>
      <c r="J97" s="63"/>
      <c r="K97" s="63"/>
      <c r="L97" s="63"/>
    </row>
    <row r="98" spans="1:12" x14ac:dyDescent="0.3">
      <c r="A98" s="63"/>
      <c r="B98" s="63"/>
      <c r="C98" s="63"/>
      <c r="D98" s="63"/>
      <c r="E98" s="63"/>
      <c r="F98" s="63"/>
      <c r="G98" s="63"/>
      <c r="H98" s="63"/>
      <c r="I98" s="63"/>
      <c r="J98" s="63"/>
      <c r="K98" s="63"/>
      <c r="L98" s="63"/>
    </row>
    <row r="99" spans="1:12" x14ac:dyDescent="0.3">
      <c r="A99" s="63"/>
      <c r="B99" s="63"/>
      <c r="C99" s="63"/>
      <c r="D99" s="63"/>
      <c r="E99" s="63"/>
      <c r="F99" s="63"/>
      <c r="G99" s="63"/>
      <c r="H99" s="63"/>
      <c r="I99" s="63"/>
      <c r="J99" s="63"/>
      <c r="K99" s="63"/>
      <c r="L99" s="63"/>
    </row>
    <row r="100" spans="1:12" x14ac:dyDescent="0.3">
      <c r="A100" s="63"/>
      <c r="B100" s="63"/>
      <c r="C100" s="63"/>
      <c r="D100" s="63"/>
      <c r="E100" s="63"/>
      <c r="F100" s="63"/>
      <c r="G100" s="63"/>
      <c r="H100" s="63"/>
      <c r="I100" s="63"/>
      <c r="J100" s="63"/>
      <c r="K100" s="63"/>
      <c r="L100" s="63"/>
    </row>
    <row r="101" spans="1:12" x14ac:dyDescent="0.3">
      <c r="A101" s="63"/>
      <c r="B101" s="63"/>
      <c r="C101" s="63"/>
      <c r="D101" s="63"/>
      <c r="E101" s="63"/>
      <c r="F101" s="63"/>
      <c r="G101" s="63"/>
      <c r="H101" s="63"/>
      <c r="I101" s="63"/>
      <c r="J101" s="63"/>
      <c r="K101" s="63"/>
      <c r="L101" s="63"/>
    </row>
  </sheetData>
  <sheetProtection algorithmName="SHA-512" hashValue="30lDQl8aaQUWlgzlK98zz0Ge2B0eCu6z2Jnusw27xJY8EpOGQpvyTkGM84Sjuci7T8onf2KHIeAwy5BrAtnmgw==" saltValue="XyCK2RPt15Nw+XbG2CBPxg==" spinCount="100000" sheet="1" objects="1" scenarios="1"/>
  <pageMargins left="0.7" right="0.7" top="0.78740157499999996" bottom="0.78740157499999996" header="0.3" footer="0.3"/>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0"/>
  <sheetViews>
    <sheetView tabSelected="1" zoomScale="183" zoomScaleNormal="100" workbookViewId="0">
      <selection activeCell="H42" sqref="H42"/>
    </sheetView>
  </sheetViews>
  <sheetFormatPr baseColWidth="10" defaultRowHeight="14.4" x14ac:dyDescent="0.3"/>
  <cols>
    <col min="1" max="2" width="11.5546875" style="1"/>
    <col min="3" max="3" width="31.33203125" style="1" customWidth="1"/>
    <col min="4" max="4" width="9.21875" style="1" customWidth="1"/>
    <col min="5" max="5" width="10.77734375" style="1" customWidth="1"/>
    <col min="6" max="6" width="11.5546875" style="1"/>
    <col min="7" max="7" width="7.6640625" style="1" customWidth="1"/>
    <col min="8" max="8" width="11.5546875" style="1"/>
    <col min="9" max="9" width="58.6640625" style="1" customWidth="1"/>
    <col min="10" max="10" width="11.5546875" style="1"/>
    <col min="11" max="11" width="17.6640625" style="1" customWidth="1"/>
    <col min="12" max="17" width="11.5546875" style="1"/>
    <col min="18" max="18" width="20.33203125" style="1" customWidth="1"/>
    <col min="19" max="16384" width="11.5546875" style="1"/>
  </cols>
  <sheetData>
    <row r="1" spans="1:21" x14ac:dyDescent="0.3">
      <c r="L1" s="36"/>
      <c r="M1" s="36"/>
      <c r="N1" s="36"/>
      <c r="O1" s="36"/>
      <c r="P1" s="36"/>
      <c r="Q1" s="36"/>
      <c r="R1" s="36"/>
      <c r="S1" s="36"/>
    </row>
    <row r="2" spans="1:21" x14ac:dyDescent="0.3">
      <c r="L2" s="36"/>
      <c r="M2" s="36"/>
      <c r="N2" s="36"/>
      <c r="O2" s="36"/>
      <c r="P2" s="36"/>
      <c r="Q2" s="36"/>
      <c r="R2" s="36"/>
      <c r="S2" s="36"/>
    </row>
    <row r="3" spans="1:21" ht="18" x14ac:dyDescent="0.35">
      <c r="A3" s="6" t="s">
        <v>15</v>
      </c>
      <c r="B3" s="34"/>
      <c r="C3" s="34"/>
      <c r="D3" s="34"/>
      <c r="E3" s="34"/>
      <c r="F3" s="34"/>
      <c r="G3" s="7"/>
      <c r="H3" s="7"/>
      <c r="I3" s="7"/>
      <c r="J3" s="7"/>
      <c r="K3" s="7"/>
      <c r="L3" s="36"/>
      <c r="M3" s="36"/>
      <c r="N3" s="36"/>
      <c r="O3" s="36"/>
      <c r="P3" s="36"/>
      <c r="Q3" s="36"/>
      <c r="R3" s="36"/>
      <c r="S3" s="36"/>
    </row>
    <row r="4" spans="1:21" x14ac:dyDescent="0.3">
      <c r="A4" s="7"/>
      <c r="B4" s="7"/>
      <c r="C4" s="7"/>
      <c r="D4" s="7"/>
      <c r="E4" s="7"/>
      <c r="F4" s="7"/>
      <c r="G4" s="34"/>
      <c r="H4" s="34"/>
      <c r="I4" s="34"/>
      <c r="J4" s="34"/>
      <c r="K4" s="34"/>
      <c r="L4" s="36"/>
      <c r="M4" s="36"/>
      <c r="N4" s="36"/>
      <c r="O4" s="36"/>
      <c r="P4" s="36"/>
      <c r="Q4" s="36"/>
      <c r="R4" s="36"/>
      <c r="S4" s="36"/>
    </row>
    <row r="5" spans="1:21" ht="25.8" x14ac:dyDescent="0.5">
      <c r="A5" s="76" t="s">
        <v>54</v>
      </c>
      <c r="B5" s="8"/>
      <c r="C5" s="8"/>
      <c r="D5" s="8"/>
      <c r="E5" s="8"/>
      <c r="F5" s="8"/>
      <c r="G5" s="8"/>
      <c r="H5" s="8"/>
      <c r="I5" s="8"/>
      <c r="J5" s="8"/>
      <c r="K5" s="7"/>
      <c r="L5" s="7"/>
      <c r="M5" s="7"/>
      <c r="N5" s="7"/>
      <c r="O5" s="7"/>
      <c r="P5" s="7"/>
      <c r="Q5" s="7"/>
      <c r="R5" s="7"/>
      <c r="S5" s="36"/>
    </row>
    <row r="6" spans="1:21" ht="25.8" x14ac:dyDescent="0.5">
      <c r="A6" s="6" t="s">
        <v>58</v>
      </c>
      <c r="B6" s="8"/>
      <c r="C6" s="8"/>
      <c r="D6" s="8"/>
      <c r="E6" s="8"/>
      <c r="F6" s="8"/>
      <c r="G6" s="8"/>
      <c r="H6" s="8"/>
      <c r="I6" s="8"/>
      <c r="J6" s="8"/>
      <c r="K6" s="7"/>
      <c r="L6" s="2"/>
      <c r="M6" s="2"/>
      <c r="N6" s="2"/>
      <c r="O6" s="2"/>
      <c r="P6" s="2"/>
      <c r="Q6" s="2"/>
      <c r="R6" s="2"/>
      <c r="S6" s="2"/>
      <c r="T6" s="2"/>
    </row>
    <row r="7" spans="1:21" x14ac:dyDescent="0.3">
      <c r="K7" s="7"/>
      <c r="L7" s="2"/>
      <c r="M7" s="2"/>
      <c r="N7" s="2"/>
      <c r="O7" s="2"/>
      <c r="P7" s="2"/>
      <c r="Q7" s="2" t="s">
        <v>37</v>
      </c>
      <c r="R7" s="2"/>
      <c r="S7" s="2"/>
      <c r="T7" s="2"/>
    </row>
    <row r="8" spans="1:21" x14ac:dyDescent="0.3">
      <c r="A8" s="9" t="s">
        <v>0</v>
      </c>
      <c r="B8" s="10"/>
      <c r="C8" s="10"/>
      <c r="D8" s="10"/>
      <c r="E8" s="10"/>
      <c r="F8" s="10"/>
      <c r="G8" s="10"/>
      <c r="H8" s="11" t="s">
        <v>10</v>
      </c>
      <c r="I8" s="12"/>
      <c r="K8" s="7"/>
      <c r="L8" s="58" t="s">
        <v>11</v>
      </c>
      <c r="M8" s="2"/>
      <c r="N8" s="2"/>
      <c r="O8" s="2"/>
      <c r="P8" s="2"/>
      <c r="Q8" s="2" t="s">
        <v>27</v>
      </c>
      <c r="R8" s="2" t="s">
        <v>28</v>
      </c>
      <c r="S8" s="2"/>
      <c r="T8" s="2"/>
    </row>
    <row r="9" spans="1:21" x14ac:dyDescent="0.3">
      <c r="A9" s="10" t="s">
        <v>17</v>
      </c>
      <c r="B9" s="10"/>
      <c r="C9" s="10"/>
      <c r="D9" s="13" t="s">
        <v>16</v>
      </c>
      <c r="E9" s="13" t="s">
        <v>13</v>
      </c>
      <c r="F9" s="30">
        <v>100</v>
      </c>
      <c r="G9" s="14" t="s">
        <v>1</v>
      </c>
      <c r="H9" s="3" t="str">
        <f>IF(H42="A","resultierende Plattenstärke auf XPS","")</f>
        <v>resultierende Plattenstärke auf XPS</v>
      </c>
      <c r="I9" s="4"/>
      <c r="J9" s="15">
        <f>IF((H9)="", "",(F11+J11))</f>
        <v>328</v>
      </c>
      <c r="K9" s="38" t="str">
        <f>IF(J9="","","[mm]")</f>
        <v>[mm]</v>
      </c>
      <c r="L9" s="2">
        <v>11</v>
      </c>
      <c r="M9" s="2">
        <f>(0.1923*F11*F9^0.666*(F13/(F11+L9)*(1/F15-1/F9)+26.8/F9^1.333)^0.5)-(F11+L9)</f>
        <v>82.554219864314803</v>
      </c>
      <c r="N9" s="2">
        <f>(ABS(M9))</f>
        <v>82.554219864314803</v>
      </c>
      <c r="O9" s="2">
        <f>(L9+N9)</f>
        <v>93.554219864314803</v>
      </c>
      <c r="P9" s="2"/>
      <c r="Q9" s="2">
        <f>(5.198*$F$11)</f>
        <v>1299.5</v>
      </c>
      <c r="R9" s="2">
        <f>((($F$13/($F$11+0))*(1/$F$15-1/$F$9))+(26.88/$F$9^1.333))^0.5*$F$9^0.666</f>
        <v>7.2264256540935925</v>
      </c>
      <c r="S9" s="2">
        <f>(Q9/R9)</f>
        <v>179.82610798242493</v>
      </c>
      <c r="T9" s="2">
        <f>ROUNDDOWN(MIN(S9:S53),0)</f>
        <v>179</v>
      </c>
      <c r="U9" s="54" t="str">
        <f>IF(H42="B",-1*(F11-T9),"")</f>
        <v/>
      </c>
    </row>
    <row r="10" spans="1:21" x14ac:dyDescent="0.3">
      <c r="A10" s="10"/>
      <c r="B10" s="10"/>
      <c r="C10" s="10"/>
      <c r="D10" s="10"/>
      <c r="E10" s="10"/>
      <c r="F10" s="16"/>
      <c r="G10" s="10"/>
      <c r="H10" s="3" t="str">
        <f>IF(H42="B","resultierende Plattenstärke auf SCHAUMGLAS oder direkt auf Erdreich","")</f>
        <v/>
      </c>
      <c r="J10" s="55" t="str">
        <f>IF(H42="","",(IF(H42="A","",(F11+J11))))</f>
        <v/>
      </c>
      <c r="K10" s="1" t="str">
        <f>IF(J10="","","[mm]")</f>
        <v/>
      </c>
      <c r="L10" s="2">
        <f t="shared" ref="L10:L41" si="0">(L9+10)</f>
        <v>21</v>
      </c>
      <c r="M10" s="2">
        <f>(0.1923*F11*F9^0.666*(F13/(F11+L10)*(1/F15-1/F9)+26.8/F9^1.333)^0.5)-(F11+L10)</f>
        <v>69.513272371802259</v>
      </c>
      <c r="N10" s="2">
        <f t="shared" ref="N10:N64" si="1">(ABS(M10))</f>
        <v>69.513272371802259</v>
      </c>
      <c r="O10" s="2">
        <f t="shared" ref="O10:O64" si="2">(L10+N10)</f>
        <v>90.513272371802259</v>
      </c>
      <c r="P10" s="2"/>
      <c r="Q10" s="2"/>
      <c r="R10" s="2"/>
      <c r="S10" s="2"/>
      <c r="T10" s="2"/>
    </row>
    <row r="11" spans="1:21" x14ac:dyDescent="0.3">
      <c r="A11" s="10" t="s">
        <v>57</v>
      </c>
      <c r="B11" s="10"/>
      <c r="C11" s="10"/>
      <c r="D11" s="13" t="s">
        <v>7</v>
      </c>
      <c r="E11" s="13" t="s">
        <v>14</v>
      </c>
      <c r="F11" s="30">
        <v>250</v>
      </c>
      <c r="G11" s="18" t="s">
        <v>2</v>
      </c>
      <c r="H11" s="4" t="s">
        <v>33</v>
      </c>
      <c r="I11" s="17"/>
      <c r="J11" s="77">
        <f>IF(H42="","",ROUND(IF(H42="A",(MIN(O9:O64)),U9),0))</f>
        <v>78</v>
      </c>
      <c r="K11" s="38" t="str">
        <f>IF(J11="","","[mm]")</f>
        <v>[mm]</v>
      </c>
      <c r="L11" s="2">
        <f t="shared" si="0"/>
        <v>31</v>
      </c>
      <c r="M11" s="2">
        <f>(0.1923*F11*F9^0.666*(F13/(F11+L11)*(1/F15-1/F9)+26.8/F9^1.333)^0.5)-(F11+L11)</f>
        <v>56.664231484539698</v>
      </c>
      <c r="N11" s="2">
        <f t="shared" si="1"/>
        <v>56.664231484539698</v>
      </c>
      <c r="O11" s="2">
        <f t="shared" si="2"/>
        <v>87.664231484539698</v>
      </c>
      <c r="P11" s="2"/>
      <c r="Q11" s="2"/>
      <c r="R11" s="2"/>
      <c r="S11" s="2"/>
      <c r="T11" s="2"/>
    </row>
    <row r="12" spans="1:21" x14ac:dyDescent="0.3">
      <c r="A12" s="10"/>
      <c r="B12" s="10"/>
      <c r="C12" s="10"/>
      <c r="D12" s="10"/>
      <c r="E12" s="10"/>
      <c r="F12" s="16"/>
      <c r="G12" s="10"/>
      <c r="H12" s="11" t="s">
        <v>32</v>
      </c>
      <c r="I12" s="11"/>
      <c r="J12" s="19">
        <f>IF(AND(J9="",J10=""),"",ROUND(IF(J11&lt;0,-J11*F20*10^-3,J11*F20*10^-3),1))</f>
        <v>18.7</v>
      </c>
      <c r="K12" s="38" t="str">
        <f>IF(J12="","","[kg CO2/m2]")</f>
        <v>[kg CO2/m2]</v>
      </c>
      <c r="L12" s="2">
        <f t="shared" si="0"/>
        <v>41</v>
      </c>
      <c r="M12" s="2">
        <f>(0.1923*F11*F9^0.666*(F13/(F11+L12)*(1/F15-1/F9)+26.8/F9^1.333)^0.5)-(F11+L12)</f>
        <v>43.989211729075748</v>
      </c>
      <c r="N12" s="2">
        <f t="shared" si="1"/>
        <v>43.989211729075748</v>
      </c>
      <c r="O12" s="2">
        <f t="shared" si="2"/>
        <v>84.989211729075748</v>
      </c>
      <c r="P12" s="2"/>
      <c r="Q12" s="2"/>
      <c r="R12" s="2"/>
      <c r="S12" s="2"/>
      <c r="T12" s="2"/>
    </row>
    <row r="13" spans="1:21" x14ac:dyDescent="0.3">
      <c r="A13" s="10" t="s">
        <v>30</v>
      </c>
      <c r="B13" s="10"/>
      <c r="C13" s="10"/>
      <c r="D13" s="13" t="s">
        <v>7</v>
      </c>
      <c r="E13" s="13" t="s">
        <v>3</v>
      </c>
      <c r="F13" s="30">
        <v>120</v>
      </c>
      <c r="G13" s="18" t="s">
        <v>4</v>
      </c>
      <c r="H13" s="12" t="s">
        <v>31</v>
      </c>
      <c r="I13" s="12"/>
      <c r="J13" s="20"/>
      <c r="K13" s="38"/>
      <c r="L13" s="2">
        <f t="shared" si="0"/>
        <v>51</v>
      </c>
      <c r="M13" s="2">
        <f>(0.1923*F11*F9^0.666*(F13/(F11+L13)*(1/F15-1/F9)+26.8/F9^1.333)^0.5)-(F11+L13)</f>
        <v>31.472509559330092</v>
      </c>
      <c r="N13" s="2">
        <f t="shared" si="1"/>
        <v>31.472509559330092</v>
      </c>
      <c r="O13" s="2">
        <f t="shared" si="2"/>
        <v>82.472509559330092</v>
      </c>
      <c r="P13" s="2"/>
      <c r="Q13" s="2"/>
      <c r="R13" s="2"/>
      <c r="S13" s="2"/>
      <c r="T13" s="2"/>
    </row>
    <row r="14" spans="1:21" x14ac:dyDescent="0.3">
      <c r="A14" s="10"/>
      <c r="B14" s="10"/>
      <c r="C14" s="10"/>
      <c r="D14" s="10"/>
      <c r="E14" s="10"/>
      <c r="F14" s="16"/>
      <c r="G14" s="10"/>
      <c r="H14" s="11" t="s">
        <v>38</v>
      </c>
      <c r="I14" s="11"/>
      <c r="J14" s="19">
        <f>IF(AND(H9="",H10=""),"",ROUND((F22-F26*F24)*(F13/1000),1))</f>
        <v>33.5</v>
      </c>
      <c r="K14" s="38" t="str">
        <f>IF(J14="","","[kg CO2/m2]")</f>
        <v>[kg CO2/m2]</v>
      </c>
      <c r="L14" s="2">
        <f t="shared" si="0"/>
        <v>61</v>
      </c>
      <c r="M14" s="2">
        <f>(0.1923*F11*F9^0.666*(F13/(F11+L14)*(1/F15-1/F9)+26.8/F9^1.333)^0.5)-(F11+L14)</f>
        <v>19.100277379271517</v>
      </c>
      <c r="N14" s="2">
        <f t="shared" si="1"/>
        <v>19.100277379271517</v>
      </c>
      <c r="O14" s="2">
        <f t="shared" si="2"/>
        <v>80.100277379271517</v>
      </c>
      <c r="P14" s="2"/>
      <c r="Q14" s="2"/>
      <c r="R14" s="2"/>
      <c r="S14" s="2"/>
      <c r="T14" s="2"/>
    </row>
    <row r="15" spans="1:21" x14ac:dyDescent="0.3">
      <c r="A15" s="10" t="s">
        <v>26</v>
      </c>
      <c r="B15" s="10"/>
      <c r="C15" s="10"/>
      <c r="D15" s="13" t="s">
        <v>8</v>
      </c>
      <c r="E15" s="13" t="s">
        <v>6</v>
      </c>
      <c r="F15" s="30">
        <v>8</v>
      </c>
      <c r="G15" s="18" t="s">
        <v>5</v>
      </c>
      <c r="H15" s="12"/>
      <c r="I15" s="12"/>
      <c r="J15" s="56"/>
      <c r="K15" s="38"/>
      <c r="L15" s="2">
        <f t="shared" si="0"/>
        <v>71</v>
      </c>
      <c r="M15" s="2">
        <f>(0.1923*F11*F9^0.666*(F13/(F11+L15)*(1/F15-1/F9)+26.8/F9^1.333)^0.5)-(F11+L15)</f>
        <v>6.8602547400998901</v>
      </c>
      <c r="N15" s="2">
        <f t="shared" si="1"/>
        <v>6.8602547400998901</v>
      </c>
      <c r="O15" s="2">
        <f t="shared" si="2"/>
        <v>77.86025474009989</v>
      </c>
      <c r="P15" s="2"/>
      <c r="Q15" s="2"/>
      <c r="R15" s="2"/>
      <c r="S15" s="2"/>
      <c r="T15" s="2"/>
    </row>
    <row r="16" spans="1:21" x14ac:dyDescent="0.3">
      <c r="A16" s="21"/>
      <c r="B16" s="21"/>
      <c r="C16" s="21"/>
      <c r="D16" s="21"/>
      <c r="F16" s="22"/>
      <c r="H16" s="24" t="s">
        <v>62</v>
      </c>
      <c r="I16" s="25"/>
      <c r="J16" s="26">
        <f>IF(AND(H9="",H10=""),"",ROUND(SUM(J12:J15),1))</f>
        <v>52.2</v>
      </c>
      <c r="K16" s="39" t="str">
        <f>IF(J16="","","[kg CO2/m2]")</f>
        <v>[kg CO2/m2]</v>
      </c>
      <c r="L16" s="2">
        <f t="shared" si="0"/>
        <v>81</v>
      </c>
      <c r="M16" s="2">
        <f>(0.1923*F11*F9^0.666*(F13/(F11+L16)*(1/F15-1/F9)+26.8/F9^1.333)^0.5)-(F11+L16)</f>
        <v>-5.2584547236088497</v>
      </c>
      <c r="N16" s="2">
        <f t="shared" si="1"/>
        <v>5.2584547236088497</v>
      </c>
      <c r="O16" s="2">
        <f t="shared" si="2"/>
        <v>86.25845472360885</v>
      </c>
      <c r="P16" s="2"/>
      <c r="Q16" s="2"/>
      <c r="R16" s="2"/>
      <c r="S16" s="2"/>
      <c r="T16" s="2"/>
    </row>
    <row r="17" spans="1:20" x14ac:dyDescent="0.3">
      <c r="A17" s="5"/>
      <c r="B17" s="5"/>
      <c r="C17" s="5"/>
      <c r="D17" s="5"/>
      <c r="E17" s="5"/>
      <c r="F17" s="23"/>
      <c r="G17" s="5"/>
      <c r="H17" s="24" t="s">
        <v>63</v>
      </c>
      <c r="I17" s="28"/>
      <c r="J17" s="26">
        <f>IF(AND(H9="",H10=""),"",(J16*F30))</f>
        <v>52200</v>
      </c>
      <c r="K17" s="39" t="str">
        <f>IF(J17="","","[kg CO2 total]")</f>
        <v>[kg CO2 total]</v>
      </c>
      <c r="L17" s="2">
        <f t="shared" si="0"/>
        <v>91</v>
      </c>
      <c r="M17" s="2">
        <f>(0.1923*F11*F9^0.666*(F13/(F11+L17)*(1/F15-1/F9)+26.8/F9^1.333)^0.5)-(F11+L17)</f>
        <v>-17.265569500677202</v>
      </c>
      <c r="N17" s="2">
        <f t="shared" si="1"/>
        <v>17.265569500677202</v>
      </c>
      <c r="O17" s="2">
        <f t="shared" si="2"/>
        <v>108.2655695006772</v>
      </c>
      <c r="P17" s="59"/>
      <c r="Q17" s="2"/>
      <c r="R17" s="2"/>
      <c r="S17" s="2"/>
      <c r="T17" s="2"/>
    </row>
    <row r="18" spans="1:20" x14ac:dyDescent="0.3">
      <c r="A18" s="27" t="s">
        <v>18</v>
      </c>
      <c r="E18" s="29" t="s">
        <v>19</v>
      </c>
      <c r="F18" s="32" t="s">
        <v>23</v>
      </c>
      <c r="H18" s="68" t="s">
        <v>64</v>
      </c>
      <c r="I18" s="36"/>
      <c r="K18" s="37"/>
      <c r="L18" s="2">
        <f t="shared" si="0"/>
        <v>101</v>
      </c>
      <c r="M18" s="2">
        <f>(0.1923*F11*F9^0.666*(F13/(F11+L18)*(1/F15-1/F9)+26.8/F9^1.333)^0.5)-(F11+L18)</f>
        <v>-29.169786507813399</v>
      </c>
      <c r="N18" s="2">
        <f t="shared" si="1"/>
        <v>29.169786507813399</v>
      </c>
      <c r="O18" s="2">
        <f t="shared" si="2"/>
        <v>130.1697865078134</v>
      </c>
      <c r="P18" s="2"/>
      <c r="Q18" s="2"/>
      <c r="R18" s="2"/>
      <c r="S18" s="2"/>
      <c r="T18" s="2"/>
    </row>
    <row r="19" spans="1:20" x14ac:dyDescent="0.3">
      <c r="L19" s="2">
        <f t="shared" si="0"/>
        <v>111</v>
      </c>
      <c r="M19" s="2">
        <f>(0.1923*F11*F9^0.666*(F13/(F11+L19)*(1/F15-1/F9)+26.8/F9^1.333)^0.5)-(F11+L19)</f>
        <v>-40.978912979257245</v>
      </c>
      <c r="N19" s="2">
        <f t="shared" si="1"/>
        <v>40.978912979257245</v>
      </c>
      <c r="O19" s="2">
        <f t="shared" si="2"/>
        <v>151.97891297925725</v>
      </c>
      <c r="P19" s="2"/>
      <c r="Q19" s="2"/>
      <c r="R19" s="2"/>
      <c r="S19" s="2"/>
      <c r="T19" s="2"/>
    </row>
    <row r="20" spans="1:20" x14ac:dyDescent="0.3">
      <c r="A20" s="1" t="s">
        <v>24</v>
      </c>
      <c r="E20" s="1" t="s">
        <v>22</v>
      </c>
      <c r="F20" s="31">
        <v>240</v>
      </c>
      <c r="G20" s="33"/>
      <c r="H20" s="9" t="s">
        <v>45</v>
      </c>
      <c r="I20" s="9"/>
      <c r="J20" s="69">
        <f>IF(AND(H9="",H10=""),"",ROUND(ABS(F34*J11*10^-3),1))</f>
        <v>19.5</v>
      </c>
      <c r="K20" s="1" t="str">
        <f>IF(J20="","","[CHF/m2]")</f>
        <v>[CHF/m2]</v>
      </c>
      <c r="L20" s="60">
        <f t="shared" si="0"/>
        <v>121</v>
      </c>
      <c r="M20" s="60">
        <f>(0.1923*F11*F9^0.666*(F13/(F11+L20)*(1/F15-1/F9)+26.8/F9^1.333)^0.5)-(F11+L20)</f>
        <v>-52.699978302330294</v>
      </c>
      <c r="N20" s="2">
        <f t="shared" si="1"/>
        <v>52.699978302330294</v>
      </c>
      <c r="O20" s="2">
        <f t="shared" si="2"/>
        <v>173.69997830233029</v>
      </c>
      <c r="P20" s="2"/>
      <c r="Q20" s="2"/>
      <c r="R20" s="2"/>
      <c r="S20" s="2"/>
      <c r="T20" s="2"/>
    </row>
    <row r="21" spans="1:20" x14ac:dyDescent="0.3">
      <c r="F21" s="22"/>
      <c r="G21" s="35"/>
      <c r="H21" s="10" t="s">
        <v>31</v>
      </c>
      <c r="I21" s="10"/>
      <c r="J21" s="70"/>
      <c r="K21" s="41"/>
      <c r="L21" s="60">
        <f t="shared" si="0"/>
        <v>131</v>
      </c>
      <c r="M21" s="60">
        <f>(0.1923*F11*F9^0.666*(F13/(F11+L21)*(1/F15-1/F9)+26.8/F9^1.333)^0.5)-(F11+L21)</f>
        <v>-64.339329287645626</v>
      </c>
      <c r="N21" s="2">
        <f t="shared" si="1"/>
        <v>64.339329287645626</v>
      </c>
      <c r="O21" s="2">
        <f t="shared" si="2"/>
        <v>195.33932928764563</v>
      </c>
      <c r="P21" s="2"/>
      <c r="Q21" s="2"/>
      <c r="R21" s="2"/>
      <c r="S21" s="2"/>
      <c r="T21" s="2"/>
    </row>
    <row r="22" spans="1:20" x14ac:dyDescent="0.3">
      <c r="A22" s="1" t="s">
        <v>25</v>
      </c>
      <c r="E22" s="1" t="s">
        <v>20</v>
      </c>
      <c r="F22" s="31">
        <v>432</v>
      </c>
      <c r="G22" s="33"/>
      <c r="H22" s="9" t="s">
        <v>46</v>
      </c>
      <c r="I22" s="10"/>
      <c r="J22" s="75">
        <f>IF(AND(H9="",H10=""),"",ROUND(((ABS(J11))-(F26-1)*F13)*F42*10^-3,1))</f>
        <v>1.3</v>
      </c>
      <c r="K22" s="1" t="str">
        <f>IF(J22="","","[CHF/m2]")</f>
        <v>[CHF/m2]</v>
      </c>
      <c r="L22" s="60">
        <f t="shared" si="0"/>
        <v>141</v>
      </c>
      <c r="M22" s="60">
        <f>(0.1923*F11*F9^0.666*(F13/(F11+L22)*(1/F15-1/F9)+26.8/F9^1.333)^0.5)-(F11+L22)</f>
        <v>-75.902711682849599</v>
      </c>
      <c r="N22" s="2">
        <f t="shared" si="1"/>
        <v>75.902711682849599</v>
      </c>
      <c r="O22" s="2">
        <f t="shared" si="2"/>
        <v>216.9027116828496</v>
      </c>
      <c r="P22" s="2"/>
      <c r="Q22" s="2"/>
      <c r="R22" s="2"/>
      <c r="S22" s="2"/>
      <c r="T22" s="2"/>
    </row>
    <row r="23" spans="1:20" x14ac:dyDescent="0.3">
      <c r="F23" s="22"/>
      <c r="G23" s="35"/>
      <c r="H23" s="10" t="s">
        <v>31</v>
      </c>
      <c r="I23" s="10"/>
      <c r="J23" s="10"/>
      <c r="L23" s="60">
        <f t="shared" si="0"/>
        <v>151</v>
      </c>
      <c r="M23" s="60">
        <f>(0.1923*F11*F9^0.666*(F13/(F11+L23)*(1/F15-1/F9)+26.8/F9^1.333)^0.5)-(F11+L23)</f>
        <v>-87.395340204941078</v>
      </c>
      <c r="N23" s="2">
        <f t="shared" si="1"/>
        <v>87.395340204941078</v>
      </c>
      <c r="O23" s="2">
        <f t="shared" si="2"/>
        <v>238.39534020494108</v>
      </c>
      <c r="P23" s="2"/>
      <c r="Q23" s="2"/>
      <c r="R23" s="2"/>
      <c r="S23" s="2"/>
      <c r="T23" s="2"/>
    </row>
    <row r="24" spans="1:20" x14ac:dyDescent="0.3">
      <c r="A24" s="1" t="s">
        <v>65</v>
      </c>
      <c r="E24" s="1" t="s">
        <v>21</v>
      </c>
      <c r="F24" s="31">
        <v>119</v>
      </c>
      <c r="G24" s="33"/>
      <c r="H24" s="9" t="s">
        <v>47</v>
      </c>
      <c r="I24" s="9"/>
      <c r="J24" s="69">
        <f>IF(AND(H9="",H10=""),"",ROUND((F13*F39-F26*F13*F36)*10^-3+(F40-F37),1))</f>
        <v>-39.799999999999997</v>
      </c>
      <c r="K24" s="1" t="str">
        <f>IF(J24="","","[CHF/m2]")</f>
        <v>[CHF/m2]</v>
      </c>
      <c r="L24" s="60">
        <f t="shared" si="0"/>
        <v>161</v>
      </c>
      <c r="M24" s="60">
        <f>(0.1923*F11*F9^0.666*(F13/(F11+L24)*(1/F15-1/F9)+26.8/F9^1.333)^0.5)-(F11+L24)</f>
        <v>-98.821958944284177</v>
      </c>
      <c r="N24" s="2">
        <f t="shared" si="1"/>
        <v>98.821958944284177</v>
      </c>
      <c r="O24" s="2">
        <f t="shared" si="2"/>
        <v>259.82195894428418</v>
      </c>
      <c r="P24" s="2"/>
      <c r="Q24" s="2"/>
      <c r="R24" s="2"/>
      <c r="S24" s="2"/>
      <c r="T24" s="2"/>
    </row>
    <row r="25" spans="1:20" x14ac:dyDescent="0.3">
      <c r="F25" s="20"/>
      <c r="G25" s="33"/>
      <c r="H25" s="10"/>
      <c r="I25" s="10"/>
      <c r="J25" s="10"/>
      <c r="L25" s="60"/>
      <c r="M25" s="60">
        <f>(0.1923*F11*F9^0.666*(F13/(F11+L25)*(1/F15-1/F9)+26.8/F9^1.333)^0.5)-(F11+L25)</f>
        <v>97.145428251008298</v>
      </c>
      <c r="N25" s="2">
        <f t="shared" si="1"/>
        <v>97.145428251008298</v>
      </c>
      <c r="O25" s="2">
        <f t="shared" si="2"/>
        <v>97.145428251008298</v>
      </c>
      <c r="P25" s="2"/>
      <c r="Q25" s="2"/>
      <c r="R25" s="2"/>
      <c r="S25" s="2"/>
      <c r="T25" s="2"/>
    </row>
    <row r="26" spans="1:20" x14ac:dyDescent="0.3">
      <c r="A26" s="1" t="s">
        <v>59</v>
      </c>
      <c r="E26" s="29" t="s">
        <v>9</v>
      </c>
      <c r="F26" s="31">
        <v>1.2849999999999999</v>
      </c>
      <c r="H26" s="71" t="s">
        <v>66</v>
      </c>
      <c r="I26" s="72"/>
      <c r="J26" s="73">
        <f>IF(AND(H9="",H10=""),"",ROUND(SUM(J20:J24),1))</f>
        <v>-19</v>
      </c>
      <c r="K26" s="39" t="str">
        <f>IF(J26="","","[CHF/m2]")</f>
        <v>[CHF/m2]</v>
      </c>
      <c r="L26" s="2">
        <f t="shared" si="0"/>
        <v>10</v>
      </c>
      <c r="M26" s="2">
        <f>(0.1923*F11*F9^0.666*(F13/(F11+L26)*(1/F15-1/F9)+26.8/F9^1.333)^0.5)-(F11+L26)</f>
        <v>83.869632595886856</v>
      </c>
      <c r="N26" s="2">
        <f t="shared" si="1"/>
        <v>83.869632595886856</v>
      </c>
      <c r="O26" s="2">
        <f t="shared" si="2"/>
        <v>93.869632595886856</v>
      </c>
      <c r="P26" s="2"/>
      <c r="Q26" s="2"/>
      <c r="R26" s="2"/>
      <c r="S26" s="2"/>
      <c r="T26" s="2"/>
    </row>
    <row r="27" spans="1:20" x14ac:dyDescent="0.3">
      <c r="F27" s="20"/>
      <c r="H27" s="71" t="s">
        <v>67</v>
      </c>
      <c r="I27" s="74"/>
      <c r="J27" s="73">
        <f>IF(AND(H9="",H10=""),"",(J26*F30))</f>
        <v>-19000</v>
      </c>
      <c r="K27" s="39" t="str">
        <f>IF(J27="","","[CHF total]")</f>
        <v>[CHF total]</v>
      </c>
      <c r="L27" s="2">
        <f t="shared" si="0"/>
        <v>20</v>
      </c>
      <c r="M27" s="2">
        <f>(0.1923*F11*F9^0.666*(F13/(F11+L27)*(1/F15-1/F9)+26.8/F9^1.333)^0.5)-(F11+L27)</f>
        <v>70.808415314907165</v>
      </c>
      <c r="N27" s="2">
        <f t="shared" si="1"/>
        <v>70.808415314907165</v>
      </c>
      <c r="O27" s="2">
        <f t="shared" si="2"/>
        <v>90.808415314907165</v>
      </c>
      <c r="P27" s="2"/>
      <c r="Q27" s="2"/>
      <c r="R27" s="2"/>
      <c r="S27" s="2"/>
      <c r="T27" s="2"/>
    </row>
    <row r="28" spans="1:20" x14ac:dyDescent="0.3">
      <c r="A28" s="27" t="s">
        <v>43</v>
      </c>
      <c r="H28" s="78" t="s">
        <v>64</v>
      </c>
      <c r="I28" s="10"/>
      <c r="K28" s="37"/>
      <c r="L28" s="2">
        <f t="shared" si="0"/>
        <v>30</v>
      </c>
      <c r="M28" s="2">
        <f>(0.1923*F11*F9^0.666*(F13/(F11+L28)*(1/F15-1/F9)+26.8/F9^1.333)^0.5)-(F11+L28)</f>
        <v>57.94102779650143</v>
      </c>
      <c r="N28" s="2">
        <f t="shared" si="1"/>
        <v>57.94102779650143</v>
      </c>
      <c r="O28" s="2">
        <f t="shared" si="2"/>
        <v>87.94102779650143</v>
      </c>
      <c r="P28" s="2"/>
      <c r="Q28" s="2"/>
      <c r="R28" s="2"/>
      <c r="S28" s="2"/>
      <c r="T28" s="2"/>
    </row>
    <row r="29" spans="1:20" ht="15" thickBot="1" x14ac:dyDescent="0.35">
      <c r="L29" s="2">
        <f t="shared" si="0"/>
        <v>40</v>
      </c>
      <c r="M29" s="2">
        <f>(0.1923*F11*F9^0.666*(F13/(F11+L29)*(1/F15-1/F9)+26.8/F9^1.333)^0.5)-(F11+L29)</f>
        <v>45.249345823700082</v>
      </c>
      <c r="N29" s="2">
        <f t="shared" si="1"/>
        <v>45.249345823700082</v>
      </c>
      <c r="O29" s="2">
        <f t="shared" si="2"/>
        <v>85.249345823700082</v>
      </c>
      <c r="P29" s="2"/>
      <c r="Q29" s="2"/>
      <c r="R29" s="2"/>
      <c r="S29" s="2"/>
      <c r="T29" s="2"/>
    </row>
    <row r="30" spans="1:20" ht="15" thickTop="1" x14ac:dyDescent="0.3">
      <c r="A30" s="36" t="s">
        <v>44</v>
      </c>
      <c r="E30" s="29" t="s">
        <v>12</v>
      </c>
      <c r="F30" s="31">
        <v>1000</v>
      </c>
      <c r="H30" s="81" t="s">
        <v>55</v>
      </c>
      <c r="I30" s="82"/>
      <c r="J30" s="85">
        <f>ROUND((J27/J17)*-1000,0)</f>
        <v>364</v>
      </c>
      <c r="K30" s="87" t="s">
        <v>56</v>
      </c>
      <c r="L30" s="2">
        <f t="shared" si="0"/>
        <v>50</v>
      </c>
      <c r="M30" s="2">
        <f>(0.1923*F11*F9^0.666*(F13/(F11+L30)*(1/F15-1/F9)+26.8/F9^1.333)^0.5)-(F11+L30)</f>
        <v>32.717463385694771</v>
      </c>
      <c r="N30" s="2">
        <f t="shared" si="1"/>
        <v>32.717463385694771</v>
      </c>
      <c r="O30" s="2">
        <f t="shared" si="2"/>
        <v>82.717463385694771</v>
      </c>
      <c r="P30" s="2"/>
      <c r="Q30" s="2"/>
      <c r="R30" s="2"/>
      <c r="S30" s="2"/>
      <c r="T30" s="2"/>
    </row>
    <row r="31" spans="1:20" ht="15" thickBot="1" x14ac:dyDescent="0.35">
      <c r="H31" s="83"/>
      <c r="I31" s="84"/>
      <c r="J31" s="86"/>
      <c r="K31" s="88"/>
      <c r="L31" s="2">
        <f t="shared" si="0"/>
        <v>60</v>
      </c>
      <c r="M31" s="2">
        <f>(0.1923*F11*F9^0.666*(F13/(F11+L31)*(1/F15-1/F9)+26.8/F9^1.333)^0.5)-(F11+L31)</f>
        <v>20.331360231653207</v>
      </c>
      <c r="N31" s="2">
        <f t="shared" si="1"/>
        <v>20.331360231653207</v>
      </c>
      <c r="O31" s="2">
        <f t="shared" si="2"/>
        <v>80.331360231653207</v>
      </c>
      <c r="P31" s="2"/>
      <c r="Q31" s="2"/>
      <c r="R31" s="2"/>
      <c r="S31" s="2"/>
      <c r="T31" s="2"/>
    </row>
    <row r="32" spans="1:20" ht="15" thickTop="1" x14ac:dyDescent="0.3">
      <c r="A32" s="27" t="s">
        <v>39</v>
      </c>
      <c r="L32" s="2">
        <f t="shared" si="0"/>
        <v>70</v>
      </c>
      <c r="M32" s="2">
        <f>(0.1923*F11*F9^0.666*(F13/(F11+L32)*(1/F15-1/F9)+26.8/F9^1.333)^0.5)-(F11+L32)</f>
        <v>8.0786279137359429</v>
      </c>
      <c r="N32" s="2">
        <f t="shared" si="1"/>
        <v>8.0786279137359429</v>
      </c>
      <c r="O32" s="2">
        <f t="shared" si="2"/>
        <v>78.078627913735943</v>
      </c>
      <c r="P32" s="2"/>
      <c r="Q32" s="2"/>
      <c r="R32" s="2"/>
      <c r="S32" s="2"/>
      <c r="T32" s="2"/>
    </row>
    <row r="33" spans="1:20" ht="15" thickBot="1" x14ac:dyDescent="0.35">
      <c r="L33" s="2">
        <f t="shared" si="0"/>
        <v>80</v>
      </c>
      <c r="M33" s="2">
        <f>(0.1923*F11*F9^0.666*(F13/(F11+L33)*(1/F15-1/F9)+26.8/F9^1.333)^0.5)-(F11+L33)</f>
        <v>-4.0517574143936486</v>
      </c>
      <c r="N33" s="2">
        <f t="shared" si="1"/>
        <v>4.0517574143936486</v>
      </c>
      <c r="O33" s="2">
        <f t="shared" si="2"/>
        <v>84.051757414393649</v>
      </c>
      <c r="P33" s="2"/>
      <c r="Q33" s="2"/>
      <c r="R33" s="2"/>
      <c r="S33" s="2"/>
      <c r="T33" s="2"/>
    </row>
    <row r="34" spans="1:20" ht="15" thickTop="1" x14ac:dyDescent="0.3">
      <c r="A34" s="36" t="s">
        <v>40</v>
      </c>
      <c r="B34" s="27"/>
      <c r="C34" s="27"/>
      <c r="D34" s="27"/>
      <c r="E34" s="29" t="s">
        <v>41</v>
      </c>
      <c r="F34" s="79">
        <v>250</v>
      </c>
      <c r="H34" s="65" t="s">
        <v>36</v>
      </c>
      <c r="I34" s="66"/>
      <c r="J34" s="67"/>
      <c r="K34" s="40"/>
      <c r="L34" s="2">
        <f t="shared" si="0"/>
        <v>90</v>
      </c>
      <c r="M34" s="2">
        <f>(0.1923*F11*F9^0.666*(F13/(F11+L34)*(1/F15-1/F9)+26.8/F9^1.333)^0.5)-(F11+L34)</f>
        <v>-16.069624549353932</v>
      </c>
      <c r="N34" s="2">
        <f t="shared" si="1"/>
        <v>16.069624549353932</v>
      </c>
      <c r="O34" s="2">
        <f t="shared" si="2"/>
        <v>106.06962454935393</v>
      </c>
      <c r="P34" s="2"/>
      <c r="Q34" s="2"/>
      <c r="R34" s="2"/>
      <c r="S34" s="2"/>
      <c r="T34" s="2"/>
    </row>
    <row r="35" spans="1:20" x14ac:dyDescent="0.3">
      <c r="H35" s="45" t="s">
        <v>68</v>
      </c>
      <c r="I35" s="44"/>
      <c r="J35" s="46"/>
      <c r="K35" s="7"/>
      <c r="L35" s="2">
        <f t="shared" si="0"/>
        <v>100</v>
      </c>
      <c r="M35" s="2">
        <f>(0.1923*F11*F9^0.666*(F13/(F11+L35)*(1/F15-1/F9)+26.8/F9^1.333)^0.5)-(F11+L35)</f>
        <v>-27.983766264615213</v>
      </c>
      <c r="N35" s="2">
        <f t="shared" si="1"/>
        <v>27.983766264615213</v>
      </c>
      <c r="O35" s="2">
        <f t="shared" si="2"/>
        <v>127.98376626461521</v>
      </c>
      <c r="P35" s="2"/>
      <c r="Q35" s="2"/>
      <c r="R35" s="2"/>
      <c r="S35" s="2"/>
      <c r="T35" s="2"/>
    </row>
    <row r="36" spans="1:20" x14ac:dyDescent="0.3">
      <c r="A36" s="1" t="s">
        <v>60</v>
      </c>
      <c r="E36" s="29" t="s">
        <v>41</v>
      </c>
      <c r="F36" s="79">
        <v>450</v>
      </c>
      <c r="H36" s="47" t="s">
        <v>29</v>
      </c>
      <c r="I36" s="48"/>
      <c r="J36" s="49"/>
      <c r="K36" s="7"/>
      <c r="L36" s="2">
        <f t="shared" si="0"/>
        <v>110</v>
      </c>
      <c r="M36" s="2">
        <f>(0.1923*F11*F9^0.666*(F13/(F11+L36)*(1/F15-1/F9)+26.8/F9^1.333)^0.5)-(F11+L36)</f>
        <v>-39.802073429042252</v>
      </c>
      <c r="N36" s="2">
        <f t="shared" si="1"/>
        <v>39.802073429042252</v>
      </c>
      <c r="O36" s="2">
        <f t="shared" si="2"/>
        <v>149.80207342904225</v>
      </c>
      <c r="P36" s="2"/>
      <c r="Q36" s="2"/>
      <c r="R36" s="2"/>
      <c r="S36" s="2"/>
      <c r="T36" s="2"/>
    </row>
    <row r="37" spans="1:20" x14ac:dyDescent="0.3">
      <c r="A37" s="1" t="s">
        <v>61</v>
      </c>
      <c r="E37" s="29" t="s">
        <v>49</v>
      </c>
      <c r="F37" s="79">
        <v>12.5</v>
      </c>
      <c r="H37" s="47" t="s">
        <v>52</v>
      </c>
      <c r="I37" s="48"/>
      <c r="J37" s="46"/>
      <c r="K37" s="7"/>
      <c r="L37" s="2">
        <f t="shared" si="0"/>
        <v>120</v>
      </c>
      <c r="M37" s="2">
        <f>(0.1923*F11*F9^0.666*(F13/(F11+L37)*(1/F15-1/F9)+26.8/F9^1.333)^0.5)-(F11+L37)</f>
        <v>-51.531648678153203</v>
      </c>
      <c r="N37" s="2">
        <f t="shared" si="1"/>
        <v>51.531648678153203</v>
      </c>
      <c r="O37" s="2">
        <f t="shared" si="2"/>
        <v>171.5316486781532</v>
      </c>
      <c r="P37" s="2"/>
      <c r="Q37" s="2"/>
      <c r="R37" s="2"/>
      <c r="S37" s="2"/>
      <c r="T37" s="2"/>
    </row>
    <row r="38" spans="1:20" x14ac:dyDescent="0.3">
      <c r="H38" s="43"/>
      <c r="I38" s="44"/>
      <c r="J38" s="46"/>
      <c r="K38" s="7"/>
      <c r="L38" s="2">
        <f t="shared" si="0"/>
        <v>130</v>
      </c>
      <c r="M38" s="2">
        <f>(0.1923*F11*F9^0.666*(F13/(F11+L38)*(1/F15-1/F9)+26.8/F9^1.333)^0.5)-(F11+L38)</f>
        <v>-63.178903204520964</v>
      </c>
      <c r="N38" s="2">
        <f t="shared" si="1"/>
        <v>63.178903204520964</v>
      </c>
      <c r="O38" s="2">
        <f t="shared" si="2"/>
        <v>193.17890320452096</v>
      </c>
      <c r="P38" s="2"/>
      <c r="Q38" s="2"/>
      <c r="R38" s="2"/>
      <c r="S38" s="2"/>
      <c r="T38" s="2"/>
    </row>
    <row r="39" spans="1:20" x14ac:dyDescent="0.3">
      <c r="A39" s="1" t="s">
        <v>50</v>
      </c>
      <c r="E39" s="29" t="s">
        <v>41</v>
      </c>
      <c r="F39" s="79">
        <v>280</v>
      </c>
      <c r="H39" s="47" t="s">
        <v>35</v>
      </c>
      <c r="I39" s="44"/>
      <c r="J39" s="49"/>
      <c r="K39" s="7"/>
      <c r="L39" s="2">
        <f t="shared" si="0"/>
        <v>140</v>
      </c>
      <c r="M39" s="2">
        <f>(0.1923*F11*F9^0.666*(F13/(F11+L39)*(1/F15-1/F9)+26.8/F9^1.333)^0.5)-(F11+L39)</f>
        <v>-74.749639536950724</v>
      </c>
      <c r="N39" s="2">
        <f t="shared" si="1"/>
        <v>74.749639536950724</v>
      </c>
      <c r="O39" s="2">
        <f t="shared" si="2"/>
        <v>214.74963953695072</v>
      </c>
      <c r="P39" s="2"/>
      <c r="Q39" s="2"/>
      <c r="R39" s="2"/>
      <c r="S39" s="2"/>
      <c r="T39" s="2"/>
    </row>
    <row r="40" spans="1:20" x14ac:dyDescent="0.3">
      <c r="A40" s="1" t="s">
        <v>51</v>
      </c>
      <c r="E40" s="29" t="s">
        <v>49</v>
      </c>
      <c r="F40" s="79">
        <v>8.5</v>
      </c>
      <c r="H40" s="50" t="s">
        <v>69</v>
      </c>
      <c r="I40" s="51"/>
      <c r="J40" s="52"/>
      <c r="K40" s="42"/>
      <c r="L40" s="2">
        <f t="shared" si="0"/>
        <v>150</v>
      </c>
      <c r="M40" s="2">
        <f>(0.1923*F11*F9^0.666*(F13/(F11+L40)*(1/F15-1/F9)+26.8/F9^1.333)^0.5)-(F11+L40)</f>
        <v>-86.249122631338139</v>
      </c>
      <c r="N40" s="2">
        <f t="shared" si="1"/>
        <v>86.249122631338139</v>
      </c>
      <c r="O40" s="2">
        <f t="shared" si="2"/>
        <v>236.24912263133814</v>
      </c>
      <c r="P40" s="2"/>
      <c r="Q40" s="2"/>
      <c r="R40" s="2"/>
      <c r="S40" s="2"/>
      <c r="T40" s="2"/>
    </row>
    <row r="41" spans="1:20" ht="15" thickBot="1" x14ac:dyDescent="0.35">
      <c r="H41" s="50" t="s">
        <v>53</v>
      </c>
      <c r="I41" s="51"/>
      <c r="J41" s="52"/>
      <c r="K41" s="42"/>
      <c r="L41" s="2">
        <f t="shared" si="0"/>
        <v>160</v>
      </c>
      <c r="M41" s="2">
        <f>(0.1923*F11*F9^0.666*(F13/(F11+L41)*(1/F15-1/F9)+26.8/F9^1.333)^0.5)-(F11+L41)</f>
        <v>-97.682141164267762</v>
      </c>
      <c r="N41" s="2">
        <f t="shared" si="1"/>
        <v>97.682141164267762</v>
      </c>
      <c r="O41" s="2">
        <f t="shared" si="2"/>
        <v>257.68214116426776</v>
      </c>
      <c r="P41" s="2"/>
      <c r="Q41" s="2"/>
      <c r="R41" s="2"/>
      <c r="S41" s="2"/>
      <c r="T41" s="2"/>
    </row>
    <row r="42" spans="1:20" ht="15.6" thickTop="1" thickBot="1" x14ac:dyDescent="0.35">
      <c r="A42" s="1" t="s">
        <v>42</v>
      </c>
      <c r="E42" s="29" t="s">
        <v>41</v>
      </c>
      <c r="F42" s="79">
        <v>30</v>
      </c>
      <c r="H42" s="62" t="s">
        <v>34</v>
      </c>
      <c r="I42" s="57" t="s">
        <v>48</v>
      </c>
      <c r="J42" s="53"/>
      <c r="K42" s="80">
        <v>44760</v>
      </c>
      <c r="L42" s="2">
        <f t="shared" ref="L42:L64" si="3">(L41+10)</f>
        <v>170</v>
      </c>
      <c r="M42" s="2">
        <f>(0.1923*F11*F9^0.666*(F13/(F11+L42)*(1/F15-1/F9)+26.8/F9^1.333)^0.5)-(F11+L42)</f>
        <v>-109.05306057715762</v>
      </c>
      <c r="N42" s="2">
        <f t="shared" si="1"/>
        <v>109.05306057715762</v>
      </c>
      <c r="O42" s="2">
        <f t="shared" si="2"/>
        <v>279.05306057715762</v>
      </c>
      <c r="P42" s="2"/>
      <c r="Q42" s="2"/>
      <c r="R42" s="2"/>
      <c r="S42" s="2"/>
      <c r="T42" s="2"/>
    </row>
    <row r="43" spans="1:20" ht="15" thickTop="1" x14ac:dyDescent="0.3">
      <c r="K43" s="7"/>
      <c r="L43" s="2">
        <f t="shared" si="3"/>
        <v>180</v>
      </c>
      <c r="M43" s="2">
        <f>(0.1923*F11*F9^0.666*(F13/(F11+L43)*(1/F15-1/F9)+26.8/F9^1.333)^0.5)-(F11+L43)</f>
        <v>-120.36586914428943</v>
      </c>
      <c r="N43" s="2">
        <f t="shared" si="1"/>
        <v>120.36586914428943</v>
      </c>
      <c r="O43" s="2">
        <f t="shared" si="2"/>
        <v>300.36586914428943</v>
      </c>
      <c r="P43" s="2"/>
      <c r="Q43" s="2"/>
      <c r="R43" s="2"/>
      <c r="S43" s="2"/>
      <c r="T43" s="2"/>
    </row>
    <row r="44" spans="1:20" x14ac:dyDescent="0.3">
      <c r="K44" s="7"/>
      <c r="L44" s="2">
        <f t="shared" si="3"/>
        <v>190</v>
      </c>
      <c r="M44" s="2">
        <f>(0.1923*F11*F9^0.666*(F13/(F11+L44)*(1/F15-1/F9)+26.8/F9^1.333)^0.5)-(F11+L44)</f>
        <v>-131.62421811735805</v>
      </c>
      <c r="N44" s="2">
        <f t="shared" si="1"/>
        <v>131.62421811735805</v>
      </c>
      <c r="O44" s="2">
        <f t="shared" si="2"/>
        <v>321.62421811735805</v>
      </c>
      <c r="P44" s="2"/>
      <c r="Q44" s="2"/>
      <c r="R44" s="2"/>
      <c r="S44" s="2"/>
      <c r="T44" s="2"/>
    </row>
    <row r="45" spans="1:20" x14ac:dyDescent="0.3">
      <c r="K45" s="7"/>
      <c r="L45" s="2">
        <f t="shared" si="3"/>
        <v>200</v>
      </c>
      <c r="M45" s="2">
        <f>(0.1923*F11*F9^0.666*(F13/(F11+L45)*(1/F15-1/F9)+26.8/F9^1.333)^0.5)-(F11+L45)</f>
        <v>-142.83145682073859</v>
      </c>
      <c r="N45" s="2">
        <f t="shared" si="1"/>
        <v>142.83145682073859</v>
      </c>
      <c r="O45" s="2">
        <f t="shared" si="2"/>
        <v>342.83145682073859</v>
      </c>
      <c r="P45" s="2"/>
      <c r="Q45" s="2"/>
      <c r="R45" s="2"/>
      <c r="S45" s="2"/>
      <c r="T45" s="2"/>
    </row>
    <row r="46" spans="1:20" x14ac:dyDescent="0.3">
      <c r="K46" s="7"/>
      <c r="L46" s="2">
        <f t="shared" si="3"/>
        <v>210</v>
      </c>
      <c r="M46" s="2">
        <f>(0.1923*F11*F9^0.666*(F13/(F11+L46)*(1/F15-1/F9)+26.8/F9^1.333)^0.5)-(F11+L46)</f>
        <v>-153.99066342667544</v>
      </c>
      <c r="N46" s="2">
        <f t="shared" si="1"/>
        <v>153.99066342667544</v>
      </c>
      <c r="O46" s="2">
        <f t="shared" si="2"/>
        <v>363.99066342667544</v>
      </c>
      <c r="P46" s="2"/>
      <c r="Q46" s="2"/>
      <c r="R46" s="2"/>
      <c r="S46" s="2"/>
      <c r="T46" s="2"/>
    </row>
    <row r="47" spans="1:20" x14ac:dyDescent="0.3">
      <c r="K47" s="7"/>
      <c r="L47" s="2">
        <f t="shared" si="3"/>
        <v>220</v>
      </c>
      <c r="M47" s="2">
        <f>(0.1923*F11*F9^0.666*(F13/(F11+L47)*(1/F15-1/F9)+26.8/F9^1.333)^0.5)-(F11+L47)</f>
        <v>-165.10467202119958</v>
      </c>
      <c r="N47" s="2">
        <f t="shared" si="1"/>
        <v>165.10467202119958</v>
      </c>
      <c r="O47" s="2">
        <f t="shared" si="2"/>
        <v>385.10467202119958</v>
      </c>
      <c r="P47" s="2"/>
      <c r="Q47" s="2"/>
      <c r="R47" s="2"/>
      <c r="S47" s="2"/>
      <c r="T47" s="2"/>
    </row>
    <row r="48" spans="1:20" x14ac:dyDescent="0.3">
      <c r="K48" s="7"/>
      <c r="L48" s="2">
        <f t="shared" si="3"/>
        <v>230</v>
      </c>
      <c r="M48" s="2">
        <f>(0.1923*F11*F9^0.666*(F13/(F11+L48)*(1/F15-1/F9)+26.8/F9^1.333)^0.5)-(F11+L48)</f>
        <v>-176.17609647445101</v>
      </c>
      <c r="N48" s="2">
        <f t="shared" si="1"/>
        <v>176.17609647445101</v>
      </c>
      <c r="O48" s="2">
        <f t="shared" si="2"/>
        <v>406.17609647445101</v>
      </c>
      <c r="P48" s="2"/>
      <c r="Q48" s="2"/>
      <c r="R48" s="2"/>
      <c r="S48" s="2"/>
      <c r="T48" s="2"/>
    </row>
    <row r="49" spans="11:20" x14ac:dyDescent="0.3">
      <c r="K49" s="7"/>
      <c r="L49" s="2">
        <f t="shared" si="3"/>
        <v>240</v>
      </c>
      <c r="M49" s="2">
        <f>(0.1923*F11*F9^0.666*(F13/(F11+L49)*(1/F15-1/F9)+26.8/F9^1.333)^0.5)-(F11+L49)</f>
        <v>-187.20735154905003</v>
      </c>
      <c r="N49" s="2">
        <f t="shared" si="1"/>
        <v>187.20735154905003</v>
      </c>
      <c r="O49" s="2">
        <f t="shared" si="2"/>
        <v>427.20735154905003</v>
      </c>
      <c r="P49" s="2"/>
      <c r="Q49" s="2"/>
      <c r="R49" s="61"/>
      <c r="S49" s="61"/>
      <c r="T49" s="2"/>
    </row>
    <row r="50" spans="11:20" x14ac:dyDescent="0.3">
      <c r="K50" s="7"/>
      <c r="L50" s="2">
        <f t="shared" si="3"/>
        <v>250</v>
      </c>
      <c r="M50" s="2">
        <f>(0.1923*F11*F9^0.666*(F13/(F11+L50)*(1/F15-1/F9)+26.8/F9^1.333)^0.5)-(F11+L50)</f>
        <v>-198.20067161393234</v>
      </c>
      <c r="N50" s="2">
        <f t="shared" si="1"/>
        <v>198.20067161393234</v>
      </c>
      <c r="O50" s="2">
        <f t="shared" si="2"/>
        <v>448.20067161393234</v>
      </c>
      <c r="P50" s="2"/>
      <c r="Q50" s="2"/>
      <c r="R50" s="61"/>
      <c r="S50" s="61"/>
      <c r="T50" s="2"/>
    </row>
    <row r="51" spans="11:20" x14ac:dyDescent="0.3">
      <c r="K51" s="7"/>
      <c r="L51" s="2">
        <f t="shared" si="3"/>
        <v>260</v>
      </c>
      <c r="M51" s="2">
        <f>(0.1923*F11*F9^0.666*(F13/(F11+L51)*(1/F15-1/F9)+26.8/F9^1.333)^0.5)-(F11+L51)</f>
        <v>-209.15812727603884</v>
      </c>
      <c r="N51" s="2">
        <f t="shared" si="1"/>
        <v>209.15812727603884</v>
      </c>
      <c r="O51" s="2">
        <f t="shared" si="2"/>
        <v>469.15812727603884</v>
      </c>
      <c r="P51" s="2"/>
      <c r="Q51" s="2"/>
      <c r="R51" s="61"/>
      <c r="S51" s="61"/>
      <c r="T51" s="2"/>
    </row>
    <row r="52" spans="11:20" x14ac:dyDescent="0.3">
      <c r="K52" s="7"/>
      <c r="L52" s="2">
        <f t="shared" si="3"/>
        <v>270</v>
      </c>
      <c r="M52" s="2">
        <f>(0.1923*F11*F9^0.666*(F13/(F11+L52)*(1/F15-1/F9)+26.8/F9^1.333)^0.5)-(F11+L52)</f>
        <v>-220.08164019635501</v>
      </c>
      <c r="N52" s="2">
        <f t="shared" si="1"/>
        <v>220.08164019635501</v>
      </c>
      <c r="O52" s="2">
        <f t="shared" si="2"/>
        <v>490.08164019635501</v>
      </c>
      <c r="P52" s="2"/>
      <c r="Q52" s="2"/>
      <c r="R52" s="61"/>
      <c r="S52" s="61"/>
      <c r="T52" s="2"/>
    </row>
    <row r="53" spans="11:20" x14ac:dyDescent="0.3">
      <c r="K53" s="7"/>
      <c r="L53" s="2">
        <f t="shared" si="3"/>
        <v>280</v>
      </c>
      <c r="M53" s="2">
        <f>(0.1923*F11*F9^0.666*(F13/(F11+L53)*(1/F15-1/F9)+26.8/F9^1.333)^0.5)-(F11+L53)</f>
        <v>-230.97299631837257</v>
      </c>
      <c r="N53" s="2">
        <f t="shared" si="1"/>
        <v>230.97299631837257</v>
      </c>
      <c r="O53" s="2">
        <f t="shared" si="2"/>
        <v>510.97299631837257</v>
      </c>
      <c r="P53" s="2"/>
      <c r="Q53" s="2"/>
      <c r="R53" s="61"/>
      <c r="S53" s="61"/>
      <c r="T53" s="2"/>
    </row>
    <row r="54" spans="11:20" x14ac:dyDescent="0.3">
      <c r="L54" s="2">
        <f t="shared" si="3"/>
        <v>290</v>
      </c>
      <c r="M54" s="2">
        <f>(0.1923*F11*F9^0.666*(F13/(F11+L54)*(1/F15-1/F9)+26.8/F9^1.333)^0.5)-(F11+L54)</f>
        <v>-241.83385770476445</v>
      </c>
      <c r="N54" s="2">
        <f t="shared" si="1"/>
        <v>241.83385770476445</v>
      </c>
      <c r="O54" s="2">
        <f t="shared" si="2"/>
        <v>531.83385770476445</v>
      </c>
      <c r="P54" s="2"/>
      <c r="Q54" s="2"/>
      <c r="R54" s="2"/>
      <c r="S54" s="2"/>
      <c r="T54" s="2"/>
    </row>
    <row r="55" spans="11:20" x14ac:dyDescent="0.3">
      <c r="L55" s="2">
        <f t="shared" si="3"/>
        <v>300</v>
      </c>
      <c r="M55" s="2">
        <f>(0.1923*F11*F9^0.666*(F13/(F11+L55)*(1/F15-1/F9)+26.8/F9^1.333)^0.5)-(F11+L55)</f>
        <v>-252.66577315084965</v>
      </c>
      <c r="N55" s="2">
        <f t="shared" si="1"/>
        <v>252.66577315084965</v>
      </c>
      <c r="O55" s="2">
        <f t="shared" si="2"/>
        <v>552.66577315084965</v>
      </c>
      <c r="P55" s="2"/>
      <c r="Q55" s="2"/>
      <c r="R55" s="2"/>
      <c r="S55" s="2"/>
      <c r="T55" s="2"/>
    </row>
    <row r="56" spans="11:20" x14ac:dyDescent="0.3">
      <c r="L56" s="2">
        <f t="shared" si="3"/>
        <v>310</v>
      </c>
      <c r="M56" s="2">
        <f>(0.1923*F11*F9^0.666*(F13/(F11+L56)*(1/F15-1/F9)+26.8/F9^1.333)^0.5)-(F11+L56)</f>
        <v>-263.47018772040576</v>
      </c>
      <c r="N56" s="2">
        <f t="shared" si="1"/>
        <v>263.47018772040576</v>
      </c>
      <c r="O56" s="2">
        <f t="shared" si="2"/>
        <v>573.47018772040576</v>
      </c>
      <c r="P56" s="2"/>
      <c r="Q56" s="2"/>
      <c r="R56" s="2"/>
      <c r="S56" s="2"/>
      <c r="T56" s="2"/>
    </row>
    <row r="57" spans="11:20" x14ac:dyDescent="0.3">
      <c r="L57" s="2">
        <f t="shared" si="3"/>
        <v>320</v>
      </c>
      <c r="M57" s="2">
        <f>(0.1923*F11*F9^0.666*(F13/(F11+L57)*(1/F15-1/F9)+26.8/F9^1.333)^0.5)-(F11+L57)</f>
        <v>-274.2484513298549</v>
      </c>
      <c r="N57" s="2">
        <f t="shared" si="1"/>
        <v>274.2484513298549</v>
      </c>
      <c r="O57" s="2">
        <f t="shared" si="2"/>
        <v>594.2484513298549</v>
      </c>
      <c r="P57" s="2"/>
      <c r="Q57" s="2"/>
      <c r="R57" s="2"/>
      <c r="S57" s="2"/>
      <c r="T57" s="2"/>
    </row>
    <row r="58" spans="11:20" x14ac:dyDescent="0.3">
      <c r="L58" s="2">
        <f t="shared" si="3"/>
        <v>330</v>
      </c>
      <c r="M58" s="2">
        <f>(0.1923*F11*F9^0.666*(F13/(F11+L58)*(1/F15-1/F9)+26.8/F9^1.333)^0.5)-(F11+L58)</f>
        <v>-285.0018264902256</v>
      </c>
      <c r="N58" s="2">
        <f t="shared" si="1"/>
        <v>285.0018264902256</v>
      </c>
      <c r="O58" s="2">
        <f t="shared" si="2"/>
        <v>615.00182649022554</v>
      </c>
      <c r="P58" s="2"/>
      <c r="Q58" s="2"/>
      <c r="R58" s="2"/>
      <c r="S58" s="2"/>
      <c r="T58" s="2"/>
    </row>
    <row r="59" spans="11:20" x14ac:dyDescent="0.3">
      <c r="L59" s="2">
        <f t="shared" si="3"/>
        <v>340</v>
      </c>
      <c r="M59" s="2">
        <f>(0.1923*F11*F9^0.666*(F13/(F11+L59)*(1/F15-1/F9)+26.8/F9^1.333)^0.5)-(F11+L59)</f>
        <v>-295.73149530210526</v>
      </c>
      <c r="N59" s="2">
        <f t="shared" si="1"/>
        <v>295.73149530210526</v>
      </c>
      <c r="O59" s="2">
        <f t="shared" si="2"/>
        <v>635.73149530210526</v>
      </c>
      <c r="P59" s="2"/>
      <c r="Q59" s="2"/>
      <c r="R59" s="2"/>
      <c r="S59" s="2"/>
      <c r="T59" s="2"/>
    </row>
    <row r="60" spans="11:20" x14ac:dyDescent="0.3">
      <c r="L60" s="2">
        <f t="shared" si="3"/>
        <v>350</v>
      </c>
      <c r="M60" s="2">
        <f>(0.1923*F11*F9^0.666*(F13/(F11+L60)*(1/F15-1/F9)+26.8/F9^1.333)^0.5)-(F11+L60)</f>
        <v>-306.43856578664986</v>
      </c>
      <c r="N60" s="2">
        <f t="shared" si="1"/>
        <v>306.43856578664986</v>
      </c>
      <c r="O60" s="2">
        <f t="shared" si="2"/>
        <v>656.43856578664986</v>
      </c>
      <c r="P60" s="2"/>
      <c r="Q60" s="2"/>
      <c r="R60" s="2"/>
      <c r="S60" s="2"/>
      <c r="T60" s="2"/>
    </row>
    <row r="61" spans="11:20" x14ac:dyDescent="0.3">
      <c r="L61" s="2">
        <f t="shared" si="3"/>
        <v>360</v>
      </c>
      <c r="M61" s="2">
        <f>(0.1923*F11*F9^0.666*(F13/(F11+L61)*(1/F15-1/F9)+26.8/F9^1.333)^0.5)-(F11+L61)</f>
        <v>-317.12407762529375</v>
      </c>
      <c r="N61" s="2">
        <f t="shared" si="1"/>
        <v>317.12407762529375</v>
      </c>
      <c r="O61" s="2">
        <f t="shared" si="2"/>
        <v>677.12407762529369</v>
      </c>
      <c r="P61" s="2"/>
      <c r="Q61" s="2"/>
      <c r="R61" s="2"/>
      <c r="S61" s="2"/>
      <c r="T61" s="2"/>
    </row>
    <row r="62" spans="11:20" x14ac:dyDescent="0.3">
      <c r="L62" s="2">
        <f t="shared" si="3"/>
        <v>370</v>
      </c>
      <c r="M62" s="2">
        <f>(0.1923*F11*F9^0.666*(F13/(F11+L62)*(1/F15-1/F9)+26.8/F9^1.333)^0.5)-(F11+L62)</f>
        <v>-327.7890073718296</v>
      </c>
      <c r="N62" s="2">
        <f t="shared" si="1"/>
        <v>327.7890073718296</v>
      </c>
      <c r="O62" s="2">
        <f t="shared" si="2"/>
        <v>697.7890073718296</v>
      </c>
      <c r="P62" s="2"/>
      <c r="Q62" s="2"/>
      <c r="R62" s="2"/>
      <c r="S62" s="2"/>
      <c r="T62" s="2"/>
    </row>
    <row r="63" spans="11:20" x14ac:dyDescent="0.3">
      <c r="L63" s="2">
        <f t="shared" si="3"/>
        <v>380</v>
      </c>
      <c r="M63" s="2">
        <f>(0.1923*F11*F9^0.666*(F13/(F11+L63)*(1/F15-1/F9)+26.8/F9^1.333)^0.5)-(F11+L63)</f>
        <v>-338.4342731927884</v>
      </c>
      <c r="N63" s="2">
        <f t="shared" si="1"/>
        <v>338.4342731927884</v>
      </c>
      <c r="O63" s="2">
        <f t="shared" si="2"/>
        <v>718.4342731927884</v>
      </c>
      <c r="P63" s="2"/>
      <c r="Q63" s="2"/>
      <c r="R63" s="2"/>
      <c r="S63" s="2"/>
      <c r="T63" s="2"/>
    </row>
    <row r="64" spans="11:20" x14ac:dyDescent="0.3">
      <c r="L64" s="2">
        <f t="shared" si="3"/>
        <v>390</v>
      </c>
      <c r="M64" s="2">
        <f>(0.1923*F11*F9^0.666*(F13/(F11+L64)*(1/F15-1/F9)+26.8/F9^1.333)^0.5)-(F11+L64)</f>
        <v>-349.06073918535276</v>
      </c>
      <c r="N64" s="2">
        <f t="shared" si="1"/>
        <v>349.06073918535276</v>
      </c>
      <c r="O64" s="2">
        <f t="shared" si="2"/>
        <v>739.06073918535276</v>
      </c>
      <c r="P64" s="2"/>
      <c r="Q64" s="2"/>
      <c r="R64" s="2"/>
      <c r="S64" s="2"/>
      <c r="T64" s="2"/>
    </row>
    <row r="65" spans="12:20" x14ac:dyDescent="0.3">
      <c r="L65" s="2"/>
      <c r="M65" s="2"/>
      <c r="N65" s="2"/>
      <c r="O65" s="2"/>
      <c r="P65" s="2"/>
      <c r="Q65" s="2"/>
      <c r="R65" s="2"/>
      <c r="S65" s="2"/>
      <c r="T65" s="2"/>
    </row>
    <row r="66" spans="12:20" x14ac:dyDescent="0.3">
      <c r="L66" s="2"/>
      <c r="M66" s="2"/>
      <c r="N66" s="2"/>
      <c r="O66" s="2"/>
      <c r="P66" s="2"/>
      <c r="Q66" s="2"/>
      <c r="R66" s="2"/>
      <c r="S66" s="2"/>
      <c r="T66" s="2"/>
    </row>
    <row r="67" spans="12:20" x14ac:dyDescent="0.3">
      <c r="L67" s="2"/>
      <c r="M67" s="2"/>
      <c r="N67" s="2"/>
      <c r="O67" s="2"/>
      <c r="P67" s="2"/>
      <c r="Q67" s="2"/>
      <c r="R67" s="2"/>
      <c r="S67" s="2"/>
      <c r="T67" s="2"/>
    </row>
    <row r="68" spans="12:20" x14ac:dyDescent="0.3">
      <c r="L68" s="2"/>
      <c r="M68" s="2"/>
      <c r="N68" s="2"/>
      <c r="O68" s="2"/>
      <c r="P68" s="2"/>
      <c r="Q68" s="2"/>
      <c r="R68" s="2"/>
      <c r="S68" s="2"/>
      <c r="T68" s="2"/>
    </row>
    <row r="69" spans="12:20" x14ac:dyDescent="0.3">
      <c r="L69" s="2"/>
      <c r="M69" s="2"/>
      <c r="N69" s="2"/>
      <c r="O69" s="2"/>
      <c r="P69" s="2"/>
      <c r="Q69" s="2"/>
      <c r="R69" s="2"/>
      <c r="S69" s="2"/>
      <c r="T69" s="2"/>
    </row>
    <row r="70" spans="12:20" x14ac:dyDescent="0.3">
      <c r="L70" s="2"/>
      <c r="M70" s="2"/>
      <c r="N70" s="2"/>
      <c r="O70" s="2"/>
      <c r="P70" s="2"/>
      <c r="Q70" s="2"/>
      <c r="R70" s="2"/>
      <c r="S70" s="2"/>
      <c r="T70" s="2"/>
    </row>
    <row r="71" spans="12:20" x14ac:dyDescent="0.3">
      <c r="L71" s="2"/>
      <c r="M71" s="2"/>
      <c r="N71" s="2"/>
      <c r="O71" s="2"/>
      <c r="P71" s="2"/>
      <c r="Q71" s="2"/>
      <c r="R71" s="2"/>
      <c r="S71" s="2"/>
      <c r="T71" s="2"/>
    </row>
    <row r="72" spans="12:20" x14ac:dyDescent="0.3">
      <c r="L72" s="2"/>
      <c r="M72" s="2"/>
      <c r="N72" s="2"/>
      <c r="O72" s="2"/>
      <c r="P72" s="2"/>
      <c r="Q72" s="2"/>
      <c r="R72" s="2"/>
      <c r="S72" s="2"/>
      <c r="T72" s="2"/>
    </row>
    <row r="73" spans="12:20" x14ac:dyDescent="0.3">
      <c r="L73" s="2"/>
      <c r="M73" s="2"/>
      <c r="N73" s="2"/>
      <c r="O73" s="2"/>
      <c r="P73" s="2"/>
      <c r="Q73" s="2"/>
      <c r="R73" s="2"/>
      <c r="S73" s="2"/>
      <c r="T73" s="2"/>
    </row>
    <row r="74" spans="12:20" x14ac:dyDescent="0.3">
      <c r="L74" s="2"/>
      <c r="M74" s="2"/>
      <c r="N74" s="2"/>
      <c r="O74" s="2"/>
      <c r="P74" s="2"/>
      <c r="Q74" s="2"/>
      <c r="R74" s="2"/>
      <c r="S74" s="2"/>
      <c r="T74" s="2"/>
    </row>
    <row r="75" spans="12:20" x14ac:dyDescent="0.3">
      <c r="L75" s="2"/>
      <c r="M75" s="2"/>
      <c r="N75" s="2"/>
      <c r="O75" s="2"/>
      <c r="P75" s="2"/>
      <c r="Q75" s="2"/>
      <c r="R75" s="2"/>
      <c r="S75" s="2"/>
      <c r="T75" s="2"/>
    </row>
    <row r="76" spans="12:20" x14ac:dyDescent="0.3">
      <c r="L76" s="2"/>
      <c r="M76" s="2"/>
      <c r="N76" s="2"/>
      <c r="O76" s="2"/>
      <c r="P76" s="2"/>
      <c r="Q76" s="2"/>
      <c r="R76" s="2"/>
      <c r="S76" s="2"/>
      <c r="T76" s="2"/>
    </row>
    <row r="80" spans="12:20" x14ac:dyDescent="0.3">
      <c r="M80" s="33"/>
      <c r="N80" s="33"/>
      <c r="O80" s="33"/>
    </row>
  </sheetData>
  <sheetProtection algorithmName="SHA-512" hashValue="CnI6yUWALQS2+2MYRP6t3rmyFfUSi7iUvzQsMIKVN7EgUAy1+YPclMsuNE/Uym1xWwb/jfDiWVMkD7nVUgXHNA==" saltValue="11LynCCXg/EnKtZDGloQ9g==" spinCount="100000" sheet="1" objects="1" scenarios="1"/>
  <scenarios current="0">
    <scenario name="xxx" count="1" user="Heinz" comment="Erstellt von Heinz am 2/4/2017">
      <inputCells r="J11" val="83.0364564912795"/>
    </scenario>
  </scenarios>
  <mergeCells count="3">
    <mergeCell ref="H30:I31"/>
    <mergeCell ref="J30:J31"/>
    <mergeCell ref="K30:K31"/>
  </mergeCells>
  <dataValidations count="4">
    <dataValidation type="decimal" allowBlank="1" showInputMessage="1" showErrorMessage="1" sqref="F9" xr:uid="{00000000-0002-0000-0000-000000000000}">
      <formula1>20</formula1>
      <formula2>300</formula2>
    </dataValidation>
    <dataValidation type="decimal" allowBlank="1" showInputMessage="1" showErrorMessage="1" sqref="F11" xr:uid="{00000000-0002-0000-0000-000001000000}">
      <formula1>150</formula1>
      <formula2>850</formula2>
    </dataValidation>
    <dataValidation type="decimal" allowBlank="1" showInputMessage="1" showErrorMessage="1" sqref="F13" xr:uid="{00000000-0002-0000-0000-000002000000}">
      <formula1>50</formula1>
      <formula2>300</formula2>
    </dataValidation>
    <dataValidation type="decimal" allowBlank="1" showInputMessage="1" showErrorMessage="1" sqref="F15" xr:uid="{00000000-0002-0000-0000-000003000000}">
      <formula1>2</formula1>
      <formula2>15</formula2>
    </dataValidation>
  </dataValidations>
  <pageMargins left="0.7" right="0.7" top="0.78740157499999996" bottom="0.78740157499999996"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KONZEPT UND HINWEISE</vt:lpstr>
      <vt:lpstr>BERECHNUNG</vt:lpstr>
      <vt:lpstr>BERECHNUNG!Druckbereich</vt:lpstr>
      <vt:lpstr>'KONZEPT UND 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dc:creator>
  <cp:lastModifiedBy>Heinz</cp:lastModifiedBy>
  <cp:lastPrinted>2022-06-16T07:58:55Z</cp:lastPrinted>
  <dcterms:created xsi:type="dcterms:W3CDTF">2017-02-03T15:01:15Z</dcterms:created>
  <dcterms:modified xsi:type="dcterms:W3CDTF">2022-07-20T08:17:46Z</dcterms:modified>
</cp:coreProperties>
</file>