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backupFile="1" codeName="DieseArbeitsmappe"/>
  <mc:AlternateContent xmlns:mc="http://schemas.openxmlformats.org/markup-compatibility/2006">
    <mc:Choice Requires="x15">
      <x15ac:absPath xmlns:x15ac="http://schemas.microsoft.com/office/spreadsheetml/2010/11/ac" url="https://d.docs.live.net/fb2a6ff05797aa64/Corona R - Zahlen bis 21.12.2020/Desktop/"/>
    </mc:Choice>
  </mc:AlternateContent>
  <xr:revisionPtr revIDLastSave="77" documentId="8_{2C7DCA00-351E-4B06-AF26-E8F19C2EA9B3}" xr6:coauthVersionLast="47" xr6:coauthVersionMax="47" xr10:uidLastSave="{E3EABA5C-834B-4759-838E-DFDDF9F95B8C}"/>
  <bookViews>
    <workbookView xWindow="-120" yWindow="-120" windowWidth="29040" windowHeight="15840" activeTab="2" xr2:uid="{00000000-000D-0000-FFFF-FFFF00000000}"/>
  </bookViews>
  <sheets>
    <sheet name="unter KS" sheetId="1" r:id="rId1"/>
    <sheet name="unter KMz_KK" sheetId="2" r:id="rId2"/>
    <sheet name="unter HLz" sheetId="3" r:id="rId3"/>
  </sheets>
  <definedNames>
    <definedName name="_xlnm.Print_Area" localSheetId="2">'unter HLz'!$A$1:$L$63</definedName>
    <definedName name="_xlnm.Print_Area" localSheetId="1">'unter KMz_KK'!$A$1:$L$63</definedName>
    <definedName name="_xlnm.Print_Area" localSheetId="0">'unter KS'!$A$1:$L$63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 l="1"/>
  <c r="H10" i="2"/>
  <c r="H7" i="1" l="1"/>
  <c r="H6" i="2" l="1"/>
  <c r="B16" i="3" l="1"/>
  <c r="B17" i="3"/>
  <c r="B12" i="2" l="1"/>
  <c r="H10" i="3"/>
  <c r="H9" i="3"/>
  <c r="H8" i="3"/>
  <c r="H7" i="3"/>
  <c r="H6" i="3"/>
  <c r="H9" i="2" l="1"/>
  <c r="H5" i="2" s="1"/>
  <c r="B12" i="1"/>
  <c r="H13" i="3"/>
  <c r="B12" i="3"/>
  <c r="H5" i="3"/>
  <c r="B5" i="3"/>
  <c r="A5" i="3"/>
  <c r="B17" i="2"/>
  <c r="F6" i="2" s="1"/>
  <c r="B16" i="2"/>
  <c r="H13" i="2"/>
  <c r="H8" i="2"/>
  <c r="H7" i="2"/>
  <c r="B5" i="2"/>
  <c r="A5" i="2"/>
  <c r="F6" i="3" l="1"/>
  <c r="E6" i="3" s="1"/>
  <c r="F15" i="3"/>
  <c r="E15" i="3" s="1"/>
  <c r="F16" i="3"/>
  <c r="E16" i="3" s="1"/>
  <c r="H17" i="3"/>
  <c r="L12" i="3" s="1"/>
  <c r="K12" i="3" s="1"/>
  <c r="F11" i="3"/>
  <c r="E11" i="3" s="1"/>
  <c r="H16" i="2"/>
  <c r="F10" i="2"/>
  <c r="E10" i="2" s="1"/>
  <c r="F12" i="2"/>
  <c r="E12" i="2" s="1"/>
  <c r="F13" i="2"/>
  <c r="E13" i="2" s="1"/>
  <c r="G5" i="2"/>
  <c r="F14" i="2"/>
  <c r="E14" i="2" s="1"/>
  <c r="F15" i="2"/>
  <c r="E15" i="2" s="1"/>
  <c r="F7" i="2"/>
  <c r="E7" i="2" s="1"/>
  <c r="F8" i="2"/>
  <c r="E8" i="2" s="1"/>
  <c r="F16" i="2"/>
  <c r="E16" i="2" s="1"/>
  <c r="E6" i="2"/>
  <c r="F9" i="2"/>
  <c r="E9" i="2" s="1"/>
  <c r="F11" i="2"/>
  <c r="E11" i="2" s="1"/>
  <c r="F8" i="3"/>
  <c r="E8" i="3" s="1"/>
  <c r="F9" i="3"/>
  <c r="E9" i="3" s="1"/>
  <c r="F10" i="3"/>
  <c r="E10" i="3" s="1"/>
  <c r="F12" i="3"/>
  <c r="E12" i="3" s="1"/>
  <c r="F13" i="3"/>
  <c r="E13" i="3" s="1"/>
  <c r="F14" i="3"/>
  <c r="E14" i="3" s="1"/>
  <c r="F7" i="3"/>
  <c r="E7" i="3" s="1"/>
  <c r="H16" i="3"/>
  <c r="G5" i="3"/>
  <c r="H17" i="2"/>
  <c r="L11" i="2" s="1"/>
  <c r="K11" i="2" s="1"/>
  <c r="L14" i="3" l="1"/>
  <c r="K14" i="3" s="1"/>
  <c r="L10" i="3"/>
  <c r="K10" i="3" s="1"/>
  <c r="L8" i="3"/>
  <c r="K8" i="3" s="1"/>
  <c r="L15" i="3"/>
  <c r="K15" i="3" s="1"/>
  <c r="L11" i="3"/>
  <c r="K11" i="3" s="1"/>
  <c r="L16" i="3"/>
  <c r="K16" i="3" s="1"/>
  <c r="L13" i="3"/>
  <c r="K13" i="3" s="1"/>
  <c r="L7" i="3"/>
  <c r="K7" i="3" s="1"/>
  <c r="L6" i="3"/>
  <c r="K6" i="3" s="1"/>
  <c r="L9" i="3"/>
  <c r="K9" i="3" s="1"/>
  <c r="L13" i="2"/>
  <c r="K13" i="2" s="1"/>
  <c r="L14" i="2"/>
  <c r="K14" i="2" s="1"/>
  <c r="L6" i="2"/>
  <c r="K6" i="2" s="1"/>
  <c r="L8" i="2"/>
  <c r="K8" i="2" s="1"/>
  <c r="L15" i="2"/>
  <c r="K15" i="2" s="1"/>
  <c r="L7" i="2"/>
  <c r="K7" i="2" s="1"/>
  <c r="L10" i="2"/>
  <c r="K10" i="2" s="1"/>
  <c r="L16" i="2"/>
  <c r="K16" i="2" s="1"/>
  <c r="L12" i="2"/>
  <c r="K12" i="2" s="1"/>
  <c r="L9" i="2"/>
  <c r="K9" i="2" s="1"/>
  <c r="H10" i="1"/>
  <c r="H6" i="1" l="1"/>
  <c r="H13" i="1" l="1"/>
  <c r="H9" i="1"/>
  <c r="H5" i="1" l="1"/>
  <c r="G5" i="1"/>
  <c r="A5" i="1"/>
  <c r="B5" i="1"/>
  <c r="H17" i="1" l="1"/>
  <c r="H16" i="1"/>
  <c r="B17" i="1"/>
  <c r="B16" i="1"/>
  <c r="F9" i="1" l="1"/>
  <c r="E9" i="1" s="1"/>
  <c r="F12" i="1"/>
  <c r="E12" i="1" s="1"/>
  <c r="F13" i="1"/>
  <c r="E13" i="1" s="1"/>
  <c r="F15" i="1"/>
  <c r="E15" i="1" s="1"/>
  <c r="F14" i="1"/>
  <c r="E14" i="1" s="1"/>
  <c r="F10" i="1"/>
  <c r="E10" i="1" s="1"/>
  <c r="F7" i="1"/>
  <c r="E7" i="1" s="1"/>
  <c r="F8" i="1"/>
  <c r="E8" i="1" s="1"/>
  <c r="F11" i="1"/>
  <c r="E11" i="1" s="1"/>
  <c r="F16" i="1"/>
  <c r="E16" i="1" s="1"/>
  <c r="L6" i="1"/>
  <c r="K6" i="1" s="1"/>
  <c r="L16" i="1"/>
  <c r="K16" i="1" s="1"/>
  <c r="L11" i="1"/>
  <c r="K11" i="1" s="1"/>
  <c r="L9" i="1"/>
  <c r="K9" i="1" s="1"/>
  <c r="L13" i="1"/>
  <c r="K13" i="1" s="1"/>
  <c r="L8" i="1"/>
  <c r="K8" i="1" s="1"/>
  <c r="L10" i="1"/>
  <c r="K10" i="1" s="1"/>
  <c r="L12" i="1"/>
  <c r="K12" i="1" s="1"/>
  <c r="L15" i="1"/>
  <c r="K15" i="1" s="1"/>
  <c r="L7" i="1"/>
  <c r="K7" i="1" s="1"/>
  <c r="L14" i="1"/>
  <c r="K14" i="1" s="1"/>
  <c r="F6" i="1"/>
  <c r="E6" i="1" s="1"/>
</calcChain>
</file>

<file path=xl/sharedStrings.xml><?xml version="1.0" encoding="utf-8"?>
<sst xmlns="http://schemas.openxmlformats.org/spreadsheetml/2006/main" count="162" uniqueCount="72">
  <si>
    <t>Hilfswert X</t>
  </si>
  <si>
    <t>Hilfsformel alpha</t>
  </si>
  <si>
    <t>Begrenzungen</t>
  </si>
  <si>
    <t>150 ≤ B ≤ 350</t>
  </si>
  <si>
    <t>2500 ≤ h ≤ 1.666*L</t>
  </si>
  <si>
    <t>1500 ≤ L ≤ 10000</t>
  </si>
  <si>
    <t xml:space="preserve"> </t>
  </si>
  <si>
    <t>Hzul. [kN]</t>
  </si>
  <si>
    <t>Vzul. [kN/m']</t>
  </si>
  <si>
    <r>
      <t xml:space="preserve">FOAMGLAS - PERINSUL </t>
    </r>
    <r>
      <rPr>
        <b/>
        <sz val="14"/>
        <color rgb="FFFF0000"/>
        <rFont val="Arial"/>
        <family val="2"/>
      </rPr>
      <t>HL</t>
    </r>
    <r>
      <rPr>
        <b/>
        <sz val="12"/>
        <rFont val="Arial"/>
        <family val="2"/>
      </rPr>
      <t xml:space="preserve"> für den wärmegedämmten Mauerfuss</t>
    </r>
  </si>
  <si>
    <r>
      <t xml:space="preserve">FOAMGLAS - PERINSUL </t>
    </r>
    <r>
      <rPr>
        <b/>
        <sz val="14"/>
        <color rgb="FFFF0000"/>
        <rFont val="Arial"/>
        <family val="2"/>
      </rPr>
      <t>S</t>
    </r>
    <r>
      <rPr>
        <b/>
        <sz val="12"/>
        <rFont val="Arial"/>
        <family val="2"/>
      </rPr>
      <t xml:space="preserve"> für den wärmegedämmten Mauerfuss</t>
    </r>
  </si>
  <si>
    <t>Okt. 2015 / CGE</t>
  </si>
  <si>
    <t>0 ≤ e ≤ 0.1667*B</t>
  </si>
  <si>
    <t>2500 ≤ h ≤ 1.667*L</t>
  </si>
  <si>
    <t>σzentr zul.&lt;PERINSUL S&gt; [kPa]</t>
  </si>
  <si>
    <t>σzentr zul.&lt;PERINSUL HL&gt; [kPa]</t>
  </si>
  <si>
    <t>(resultierend aus Vorgabe fk(%)</t>
  </si>
  <si>
    <r>
      <rPr>
        <sz val="8"/>
        <rFont val="Calibri"/>
        <family val="2"/>
      </rPr>
      <t>µ</t>
    </r>
    <r>
      <rPr>
        <sz val="8"/>
        <rFont val="Arial"/>
        <family val="2"/>
      </rPr>
      <t>R [%]</t>
    </r>
  </si>
  <si>
    <t>µR [%]</t>
  </si>
  <si>
    <t>Wandstärke B                      [mm]</t>
  </si>
  <si>
    <t>Exzentrizität e                      [mm]</t>
  </si>
  <si>
    <t>Hebelarm h                           [mm]</t>
  </si>
  <si>
    <t>Wandlänge L                        [mm]</t>
  </si>
  <si>
    <t>Unter Mauerwerk aus Kalksandstein (KS)</t>
  </si>
  <si>
    <t>g</t>
  </si>
  <si>
    <t>0.10 ≤ % ≤ 10.0 (zwecks Vergleich)</t>
  </si>
  <si>
    <t>( Statistische  Unterschreitungshäufigkeit am Referenzprofil von PERINSUL S)</t>
  </si>
  <si>
    <r>
      <t xml:space="preserve">0% ≤ LA ≤ </t>
    </r>
    <r>
      <rPr>
        <b/>
        <sz val="8"/>
        <color rgb="FF0070C0"/>
        <rFont val="Arial"/>
        <family val="2"/>
      </rPr>
      <t>25%*</t>
    </r>
  </si>
  <si>
    <r>
      <t>0% ≤ LA ≤</t>
    </r>
    <r>
      <rPr>
        <b/>
        <sz val="8"/>
        <color rgb="FF0070C0"/>
        <rFont val="Arial"/>
        <family val="2"/>
      </rPr>
      <t xml:space="preserve"> 25%*</t>
    </r>
  </si>
  <si>
    <t>( Statistische  Unterschreitungshäufigkeit am Referenzprofil von PERINSUL HL)</t>
  </si>
  <si>
    <t>Unter Mauerwerk aus Vollziegelstein (KMz/KK)</t>
  </si>
  <si>
    <t>Exzentrizität e                     [mm]</t>
  </si>
  <si>
    <t>0.04 ≤ % ≤ 10.0 (zwecks Vergleich)</t>
  </si>
  <si>
    <r>
      <t>Nach Vorgabe</t>
    </r>
    <r>
      <rPr>
        <sz val="8"/>
        <color rgb="FFFF0000"/>
        <rFont val="Arial"/>
        <family val="2"/>
      </rPr>
      <t xml:space="preserve"> fk</t>
    </r>
    <r>
      <rPr>
        <i/>
        <sz val="8"/>
        <color rgb="FFFF0000"/>
        <rFont val="Arial"/>
        <family val="2"/>
      </rPr>
      <t>ETA</t>
    </r>
    <r>
      <rPr>
        <sz val="8"/>
        <color rgb="FFFF0000"/>
        <rFont val="Arial"/>
        <family val="2"/>
      </rPr>
      <t xml:space="preserve"> = 0,9 MPa</t>
    </r>
    <r>
      <rPr>
        <sz val="8"/>
        <rFont val="Arial"/>
        <family val="2"/>
      </rPr>
      <t xml:space="preserve"> folgt:</t>
    </r>
  </si>
  <si>
    <r>
      <t>Nach Vorgabe</t>
    </r>
    <r>
      <rPr>
        <sz val="8"/>
        <color rgb="FFFF0000"/>
        <rFont val="Arial"/>
        <family val="2"/>
      </rPr>
      <t xml:space="preserve"> fk</t>
    </r>
    <r>
      <rPr>
        <i/>
        <sz val="8"/>
        <color rgb="FFFF0000"/>
        <rFont val="Arial"/>
        <family val="2"/>
      </rPr>
      <t>ETA</t>
    </r>
    <r>
      <rPr>
        <sz val="8"/>
        <color rgb="FFFF0000"/>
        <rFont val="Arial"/>
        <family val="2"/>
      </rPr>
      <t xml:space="preserve"> = 1.6 MPa</t>
    </r>
    <r>
      <rPr>
        <sz val="8"/>
        <rFont val="Arial"/>
        <family val="2"/>
      </rPr>
      <t xml:space="preserve"> folgt:</t>
    </r>
  </si>
  <si>
    <r>
      <t>Nach Vorgabe</t>
    </r>
    <r>
      <rPr>
        <sz val="8"/>
        <color rgb="FFFF0000"/>
        <rFont val="Arial"/>
        <family val="2"/>
      </rPr>
      <t xml:space="preserve"> fk</t>
    </r>
    <r>
      <rPr>
        <i/>
        <sz val="8"/>
        <color rgb="FFFF0000"/>
        <rFont val="Arial"/>
        <family val="2"/>
      </rPr>
      <t>ETA</t>
    </r>
    <r>
      <rPr>
        <sz val="8"/>
        <color rgb="FFFF0000"/>
        <rFont val="Arial"/>
        <family val="2"/>
      </rPr>
      <t xml:space="preserve"> = 1.2 MPa </t>
    </r>
    <r>
      <rPr>
        <sz val="8"/>
        <rFont val="Arial"/>
        <family val="2"/>
      </rPr>
      <t xml:space="preserve"> folgt:</t>
    </r>
  </si>
  <si>
    <r>
      <t>Nach Vorgabe</t>
    </r>
    <r>
      <rPr>
        <sz val="8"/>
        <color rgb="FFFF0000"/>
        <rFont val="Arial"/>
        <family val="2"/>
      </rPr>
      <t xml:space="preserve"> fk</t>
    </r>
    <r>
      <rPr>
        <i/>
        <sz val="8"/>
        <color rgb="FFFF0000"/>
        <rFont val="Arial"/>
        <family val="2"/>
      </rPr>
      <t>ETA</t>
    </r>
    <r>
      <rPr>
        <sz val="8"/>
        <color rgb="FFFF0000"/>
        <rFont val="Arial"/>
        <family val="2"/>
      </rPr>
      <t xml:space="preserve"> = 1.8 MPa</t>
    </r>
    <r>
      <rPr>
        <sz val="8"/>
        <rFont val="Arial"/>
        <family val="2"/>
      </rPr>
      <t xml:space="preserve"> folgt:</t>
    </r>
  </si>
  <si>
    <t>Unter Mauerwerk aus Ziegelstein mit Wabenwand (HLz)</t>
  </si>
  <si>
    <r>
      <t xml:space="preserve">*Wenn 25 </t>
    </r>
    <r>
      <rPr>
        <sz val="8"/>
        <color rgb="FF0070C0"/>
        <rFont val="Calibri"/>
        <family val="2"/>
      </rPr>
      <t xml:space="preserve">≤ </t>
    </r>
    <r>
      <rPr>
        <i/>
        <sz val="8"/>
        <color rgb="FF0070C0"/>
        <rFont val="Arial"/>
        <family val="2"/>
      </rPr>
      <t>LA &lt; 50, werden Vzul./ m' und Hzul. um [(1-LA/100)/0,50]^0.5 angepasst</t>
    </r>
  </si>
  <si>
    <t>*Wenn 25 ≤ LA &lt; 50, werden Vzul./ m' und Hzul. um [(1-LA/100)/0,50]^0.5 angepasst</t>
  </si>
  <si>
    <r>
      <t>25% ≤ LA ≤</t>
    </r>
    <r>
      <rPr>
        <b/>
        <sz val="8"/>
        <color rgb="FF0070C0"/>
        <rFont val="Arial"/>
        <family val="2"/>
      </rPr>
      <t xml:space="preserve"> 50%*</t>
    </r>
  </si>
  <si>
    <r>
      <t>Nach Vorgabe</t>
    </r>
    <r>
      <rPr>
        <sz val="8"/>
        <color rgb="FFFF0000"/>
        <rFont val="Arial"/>
        <family val="2"/>
      </rPr>
      <t xml:space="preserve"> fk</t>
    </r>
    <r>
      <rPr>
        <i/>
        <sz val="8"/>
        <color rgb="FFFF0000"/>
        <rFont val="Arial"/>
        <family val="2"/>
      </rPr>
      <t>ETA</t>
    </r>
    <r>
      <rPr>
        <sz val="8"/>
        <color rgb="FFFF0000"/>
        <rFont val="Arial"/>
        <family val="2"/>
      </rPr>
      <t xml:space="preserve"> = 0,9 MPa </t>
    </r>
    <r>
      <rPr>
        <sz val="8"/>
        <rFont val="Arial"/>
        <family val="2"/>
      </rPr>
      <t>folgt:</t>
    </r>
  </si>
  <si>
    <r>
      <t>Nach Vorgabe</t>
    </r>
    <r>
      <rPr>
        <sz val="8"/>
        <color rgb="FFFF0000"/>
        <rFont val="Arial"/>
        <family val="2"/>
      </rPr>
      <t xml:space="preserve"> fk</t>
    </r>
    <r>
      <rPr>
        <i/>
        <sz val="8"/>
        <color rgb="FFFF0000"/>
        <rFont val="Arial"/>
        <family val="2"/>
      </rPr>
      <t>ETA</t>
    </r>
    <r>
      <rPr>
        <sz val="8"/>
        <color rgb="FFFF0000"/>
        <rFont val="Arial"/>
        <family val="2"/>
      </rPr>
      <t xml:space="preserve"> = 1.5 MPa</t>
    </r>
    <r>
      <rPr>
        <sz val="8"/>
        <rFont val="Arial"/>
        <family val="2"/>
      </rPr>
      <t xml:space="preserve"> folgt:</t>
    </r>
  </si>
  <si>
    <t>0.04 ≤%≤ 10.0 (zwecks Vergleich)</t>
  </si>
  <si>
    <t>0.10 ≤%≤ 10.0 (zwecks Vergleich)</t>
  </si>
  <si>
    <r>
      <t xml:space="preserve">Prozent-Fraktile zu </t>
    </r>
    <r>
      <rPr>
        <sz val="8"/>
        <color rgb="FFFF0000"/>
        <rFont val="Arial"/>
        <family val="2"/>
      </rPr>
      <t>fk</t>
    </r>
    <r>
      <rPr>
        <i/>
        <sz val="8"/>
        <color rgb="FFFF0000"/>
        <rFont val="Arial"/>
        <family val="2"/>
      </rPr>
      <t xml:space="preserve">ETA  </t>
    </r>
    <r>
      <rPr>
        <sz val="8"/>
        <color rgb="FFFF0000"/>
        <rFont val="Arial"/>
        <family val="2"/>
      </rPr>
      <t>(0,7%)</t>
    </r>
  </si>
  <si>
    <r>
      <t xml:space="preserve">Prozent-Fraktile zu </t>
    </r>
    <r>
      <rPr>
        <sz val="8"/>
        <color rgb="FFFF0000"/>
        <rFont val="Arial"/>
        <family val="2"/>
      </rPr>
      <t>fk</t>
    </r>
    <r>
      <rPr>
        <i/>
        <sz val="8"/>
        <color rgb="FFFF0000"/>
        <rFont val="Arial"/>
        <family val="2"/>
      </rPr>
      <t>ETA</t>
    </r>
    <r>
      <rPr>
        <sz val="8"/>
        <color rgb="FFFF0000"/>
        <rFont val="Arial"/>
        <family val="2"/>
      </rPr>
      <t xml:space="preserve"> (0.04%)</t>
    </r>
  </si>
  <si>
    <r>
      <t xml:space="preserve">Prozent-Fraktile zu </t>
    </r>
    <r>
      <rPr>
        <sz val="8"/>
        <color rgb="FFFF0000"/>
        <rFont val="Arial"/>
        <family val="2"/>
      </rPr>
      <t>fk</t>
    </r>
    <r>
      <rPr>
        <i/>
        <sz val="8"/>
        <color rgb="FFFF0000"/>
        <rFont val="Arial"/>
        <family val="2"/>
      </rPr>
      <t xml:space="preserve">ETA </t>
    </r>
    <r>
      <rPr>
        <sz val="8"/>
        <color rgb="FFFF0000"/>
        <rFont val="Arial"/>
        <family val="2"/>
      </rPr>
      <t>(0.04%)</t>
    </r>
  </si>
  <si>
    <r>
      <t>Prozent-Fraktile zu</t>
    </r>
    <r>
      <rPr>
        <sz val="8"/>
        <color rgb="FFFF0000"/>
        <rFont val="Arial"/>
        <family val="2"/>
      </rPr>
      <t xml:space="preserve"> fk</t>
    </r>
    <r>
      <rPr>
        <i/>
        <sz val="8"/>
        <color rgb="FFFF0000"/>
        <rFont val="Arial"/>
        <family val="2"/>
      </rPr>
      <t>ETA</t>
    </r>
    <r>
      <rPr>
        <sz val="8"/>
        <color rgb="FFFF0000"/>
        <rFont val="Arial"/>
        <family val="2"/>
      </rPr>
      <t xml:space="preserve"> (1.1%)</t>
    </r>
  </si>
  <si>
    <r>
      <t xml:space="preserve">Prozent-Fraktile zu </t>
    </r>
    <r>
      <rPr>
        <sz val="8"/>
        <color rgb="FFFF0000"/>
        <rFont val="Arial"/>
        <family val="2"/>
      </rPr>
      <t>fk</t>
    </r>
    <r>
      <rPr>
        <i/>
        <sz val="8"/>
        <color rgb="FFFF0000"/>
        <rFont val="Arial"/>
        <family val="2"/>
      </rPr>
      <t>ETA (1.35%)</t>
    </r>
  </si>
  <si>
    <r>
      <t>Prozent-Fraktile zu</t>
    </r>
    <r>
      <rPr>
        <sz val="8"/>
        <color rgb="FFFF0000"/>
        <rFont val="Arial"/>
        <family val="2"/>
      </rPr>
      <t xml:space="preserve"> fk</t>
    </r>
    <r>
      <rPr>
        <i/>
        <sz val="8"/>
        <color rgb="FFFF0000"/>
        <rFont val="Arial"/>
        <family val="2"/>
      </rPr>
      <t>ETA</t>
    </r>
    <r>
      <rPr>
        <sz val="8"/>
        <rFont val="Arial"/>
        <family val="2"/>
      </rPr>
      <t xml:space="preserve"> </t>
    </r>
    <r>
      <rPr>
        <sz val="8"/>
        <color rgb="FFFF0000"/>
        <rFont val="Arial"/>
        <family val="2"/>
      </rPr>
      <t>(2.3%)</t>
    </r>
  </si>
  <si>
    <t>*Wenn LA &lt;25, werden Vzul./ m' und Hzul. um [(1-LA/100)/0,75]^0.5 angepasst</t>
  </si>
  <si>
    <r>
      <t xml:space="preserve">25% ≤ LA ≤ </t>
    </r>
    <r>
      <rPr>
        <b/>
        <sz val="8"/>
        <color rgb="FF0070C0"/>
        <rFont val="Arial"/>
        <family val="2"/>
      </rPr>
      <t>50%*</t>
    </r>
  </si>
  <si>
    <t>*keine Begrenzung</t>
  </si>
  <si>
    <t>* Vollziegelstein per Definition ohne Lochanteil!</t>
  </si>
  <si>
    <t>Hebelarm h                          [mm]</t>
  </si>
  <si>
    <t>Wandlänge L                       [mm]</t>
  </si>
  <si>
    <t>Wandstärke B                          [mm]</t>
  </si>
  <si>
    <t>Exzentrizität e                         [mm]</t>
  </si>
  <si>
    <t>Hebelarm h                              [mm]</t>
  </si>
  <si>
    <t>Wandlänge L                           [mm]</t>
  </si>
  <si>
    <t>Wandstärke B                       [mm]</t>
  </si>
  <si>
    <r>
      <t>Lochanteil LA*</t>
    </r>
    <r>
      <rPr>
        <sz val="8"/>
        <color rgb="FF0070C0"/>
        <rFont val="Arial"/>
        <family val="2"/>
      </rPr>
      <t xml:space="preserve"> eingerechnet:</t>
    </r>
    <r>
      <rPr>
        <b/>
        <sz val="8"/>
        <rFont val="Arial"/>
        <family val="2"/>
      </rPr>
      <t xml:space="preserve"> [%]</t>
    </r>
  </si>
  <si>
    <t>Wandstärke B                        [mm]</t>
  </si>
  <si>
    <t>Exzentrizität e                       [mm]</t>
  </si>
  <si>
    <t>Hebelarm h                            [mm]</t>
  </si>
  <si>
    <t>Wandlänge L                         [mm]</t>
  </si>
  <si>
    <r>
      <t>Lochanteil LA*</t>
    </r>
    <r>
      <rPr>
        <sz val="8"/>
        <color rgb="FF0070C0"/>
        <rFont val="Arial"/>
        <family val="2"/>
      </rPr>
      <t xml:space="preserve"> eingerechnet:</t>
    </r>
    <r>
      <rPr>
        <b/>
        <sz val="8"/>
        <rFont val="Arial"/>
        <family val="2"/>
      </rPr>
      <t xml:space="preserve">   [%]</t>
    </r>
  </si>
  <si>
    <r>
      <t>Lochanteil LA*</t>
    </r>
    <r>
      <rPr>
        <sz val="8"/>
        <color rgb="FF0070C0"/>
        <rFont val="Arial"/>
        <family val="2"/>
      </rPr>
      <t xml:space="preserve"> eingerechnet:</t>
    </r>
    <r>
      <rPr>
        <b/>
        <sz val="8"/>
        <rFont val="Arial"/>
        <family val="2"/>
      </rPr>
      <t xml:space="preserve">  [%]</t>
    </r>
  </si>
  <si>
    <r>
      <t xml:space="preserve">Lochanteil LA* </t>
    </r>
    <r>
      <rPr>
        <sz val="8"/>
        <color rgb="FF0070C0"/>
        <rFont val="Arial"/>
        <family val="2"/>
      </rPr>
      <t>eingerechnet:</t>
    </r>
    <r>
      <rPr>
        <b/>
        <sz val="8"/>
        <rFont val="Arial"/>
        <family val="2"/>
      </rPr>
      <t xml:space="preserve"> [%]</t>
    </r>
  </si>
  <si>
    <r>
      <t xml:space="preserve">Lochanteil LA* </t>
    </r>
    <r>
      <rPr>
        <sz val="8"/>
        <color rgb="FF0070C0"/>
        <rFont val="Arial"/>
        <family val="2"/>
      </rPr>
      <t xml:space="preserve">eingerechnet:  </t>
    </r>
    <r>
      <rPr>
        <b/>
        <sz val="8"/>
        <rFont val="Arial"/>
        <family val="2"/>
      </rPr>
      <t xml:space="preserve"> [%]</t>
    </r>
  </si>
  <si>
    <r>
      <t xml:space="preserve">Lochanteil LA* </t>
    </r>
    <r>
      <rPr>
        <sz val="8"/>
        <color rgb="FF0070C0"/>
        <rFont val="Arial"/>
        <family val="2"/>
      </rPr>
      <t>eingerechnet:</t>
    </r>
    <r>
      <rPr>
        <b/>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</si>
</sst>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sz val="8"/>
      <name val="Arial"/>
      <family val="2"/>
    </font>
    <font>
      <sz val="8"/>
      <name val="Arial"/>
      <family val="2"/>
    </font>
    <font>
      <i/>
      <sz val="8"/>
      <name val="Arial"/>
      <family val="2"/>
    </font>
    <font>
      <sz val="8"/>
      <name val="Calibri"/>
      <family val="2"/>
    </font>
    <font>
      <sz val="8"/>
      <color rgb="FFFF0000"/>
      <name val="Arial"/>
      <family val="2"/>
    </font>
    <font>
      <i/>
      <sz val="8"/>
      <color rgb="FF0070C0"/>
      <name val="Arial"/>
      <family val="2"/>
    </font>
    <font>
      <b/>
      <sz val="14"/>
      <color theme="5"/>
      <name val="Arial"/>
      <family val="2"/>
    </font>
    <font>
      <b/>
      <sz val="12"/>
      <name val="Arial"/>
      <family val="2"/>
    </font>
    <font>
      <b/>
      <sz val="14"/>
      <color rgb="FFFF0000"/>
      <name val="Arial"/>
      <family val="2"/>
    </font>
    <font>
      <b/>
      <sz val="8"/>
      <name val="Arial"/>
      <family val="2"/>
    </font>
    <font>
      <sz val="8"/>
      <color theme="0" tint="-0.14999847407452621"/>
      <name val="Arial"/>
      <family val="2"/>
    </font>
    <font>
      <sz val="10"/>
      <name val="Arial"/>
      <family val="2"/>
    </font>
    <font>
      <sz val="8"/>
      <color theme="0"/>
      <name val="Arial"/>
      <family val="2"/>
    </font>
    <font>
      <sz val="10"/>
      <color rgb="FFFF0000"/>
      <name val="Arial"/>
      <family val="2"/>
    </font>
    <font>
      <i/>
      <sz val="8"/>
      <color rgb="FFFF0000"/>
      <name val="Arial"/>
      <family val="2"/>
    </font>
    <font>
      <b/>
      <sz val="8"/>
      <color rgb="FF0070C0"/>
      <name val="Arial"/>
      <family val="2"/>
    </font>
    <font>
      <sz val="8"/>
      <color rgb="FF0070C0"/>
      <name val="Arial"/>
      <family val="2"/>
    </font>
    <font>
      <sz val="8"/>
      <color rgb="FF0070C0"/>
      <name val="Calibri"/>
      <family val="2"/>
    </font>
  </fonts>
  <fills count="8">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s>
  <borders count="1">
    <border>
      <left/>
      <right/>
      <top/>
      <bottom/>
      <diagonal/>
    </border>
  </borders>
  <cellStyleXfs count="1">
    <xf numFmtId="0" fontId="0" fillId="0" borderId="0"/>
  </cellStyleXfs>
  <cellXfs count="36">
    <xf numFmtId="0" fontId="0" fillId="0" borderId="0" xfId="0"/>
    <xf numFmtId="0" fontId="10" fillId="2" borderId="0" xfId="0" applyFont="1" applyFill="1" applyAlignment="1" applyProtection="1">
      <alignment horizontal="center"/>
      <protection locked="0"/>
    </xf>
    <xf numFmtId="0" fontId="16" fillId="2" borderId="0" xfId="0" applyFont="1" applyFill="1" applyAlignment="1" applyProtection="1">
      <alignment horizontal="center"/>
      <protection locked="0"/>
    </xf>
    <xf numFmtId="0" fontId="0" fillId="0" borderId="0" xfId="0" applyProtection="1"/>
    <xf numFmtId="0" fontId="0" fillId="4" borderId="0" xfId="0" applyFill="1" applyProtection="1"/>
    <xf numFmtId="0" fontId="14" fillId="4" borderId="0" xfId="0" applyFont="1" applyFill="1" applyProtection="1"/>
    <xf numFmtId="0" fontId="7" fillId="4" borderId="0" xfId="0" applyFont="1" applyFill="1" applyProtection="1"/>
    <xf numFmtId="0" fontId="3" fillId="4" borderId="0" xfId="0" applyFont="1" applyFill="1" applyAlignment="1" applyProtection="1">
      <alignment horizontal="right"/>
    </xf>
    <xf numFmtId="0" fontId="3" fillId="4" borderId="0" xfId="0" applyFont="1" applyFill="1" applyProtection="1"/>
    <xf numFmtId="0" fontId="13" fillId="0" borderId="0" xfId="0" applyFont="1" applyAlignment="1" applyProtection="1">
      <alignment horizontal="right"/>
    </xf>
    <xf numFmtId="0" fontId="2" fillId="0" borderId="0" xfId="0" applyFont="1" applyAlignment="1" applyProtection="1">
      <alignment horizontal="center"/>
    </xf>
    <xf numFmtId="0" fontId="10" fillId="0" borderId="0" xfId="0" applyFont="1" applyAlignment="1" applyProtection="1">
      <alignment horizontal="center"/>
    </xf>
    <xf numFmtId="0" fontId="10" fillId="0" borderId="0" xfId="0" applyFont="1" applyProtection="1"/>
    <xf numFmtId="0" fontId="10" fillId="5" borderId="0" xfId="0" applyFont="1" applyFill="1" applyAlignment="1" applyProtection="1">
      <alignment horizontal="center"/>
    </xf>
    <xf numFmtId="0" fontId="12" fillId="0" borderId="0" xfId="0" applyFont="1" applyProtection="1"/>
    <xf numFmtId="0" fontId="6" fillId="0" borderId="0" xfId="0" applyFont="1" applyProtection="1"/>
    <xf numFmtId="0" fontId="15" fillId="0" borderId="0" xfId="0" applyFont="1" applyProtection="1"/>
    <xf numFmtId="0" fontId="5" fillId="0" borderId="0" xfId="0" applyFont="1" applyProtection="1"/>
    <xf numFmtId="0" fontId="2" fillId="3" borderId="0" xfId="0" applyFont="1" applyFill="1" applyAlignment="1" applyProtection="1">
      <alignment horizontal="center"/>
    </xf>
    <xf numFmtId="0" fontId="5" fillId="0" borderId="0" xfId="0" applyFont="1" applyAlignment="1" applyProtection="1">
      <alignment horizontal="center"/>
    </xf>
    <xf numFmtId="0" fontId="2" fillId="0" borderId="0" xfId="0" applyFont="1" applyProtection="1"/>
    <xf numFmtId="0" fontId="5" fillId="0" borderId="0" xfId="0" applyFont="1" applyAlignment="1" applyProtection="1">
      <alignment horizontal="left"/>
    </xf>
    <xf numFmtId="0" fontId="2" fillId="0" borderId="0" xfId="0" applyFont="1" applyAlignment="1" applyProtection="1">
      <alignment horizontal="left"/>
    </xf>
    <xf numFmtId="0" fontId="2" fillId="0" borderId="0" xfId="0" applyFont="1" applyAlignment="1" applyProtection="1">
      <alignment horizontal="left"/>
    </xf>
    <xf numFmtId="0" fontId="0" fillId="0" borderId="0" xfId="0" applyAlignment="1" applyProtection="1">
      <alignment horizontal="left"/>
    </xf>
    <xf numFmtId="0" fontId="13" fillId="0" borderId="0" xfId="0" applyFont="1" applyAlignment="1" applyProtection="1">
      <alignment horizontal="center"/>
    </xf>
    <xf numFmtId="0" fontId="13" fillId="6" borderId="0" xfId="0" applyFont="1" applyFill="1" applyAlignment="1" applyProtection="1">
      <alignment horizontal="center"/>
    </xf>
    <xf numFmtId="0" fontId="11" fillId="0" borderId="0" xfId="0" applyFont="1" applyAlignment="1" applyProtection="1">
      <alignment horizontal="right"/>
    </xf>
    <xf numFmtId="0" fontId="11" fillId="0" borderId="0" xfId="0" applyFont="1" applyAlignment="1" applyProtection="1">
      <alignment horizontal="center"/>
    </xf>
    <xf numFmtId="0" fontId="14" fillId="0" borderId="0" xfId="0" applyFont="1" applyProtection="1"/>
    <xf numFmtId="0" fontId="12" fillId="0" borderId="0" xfId="0" applyFont="1" applyAlignment="1" applyProtection="1">
      <alignment horizontal="center"/>
    </xf>
    <xf numFmtId="0" fontId="16" fillId="5" borderId="0" xfId="0" applyFont="1" applyFill="1" applyAlignment="1" applyProtection="1">
      <alignment horizontal="center"/>
    </xf>
    <xf numFmtId="0" fontId="5" fillId="7" borderId="0" xfId="0" applyFont="1" applyFill="1" applyAlignment="1" applyProtection="1">
      <alignment horizontal="center"/>
      <protection locked="0"/>
    </xf>
    <xf numFmtId="0" fontId="0" fillId="6" borderId="0" xfId="0" applyFill="1" applyProtection="1"/>
    <xf numFmtId="0" fontId="12" fillId="4" borderId="0" xfId="0" applyFont="1" applyFill="1" applyProtection="1"/>
    <xf numFmtId="0" fontId="17" fillId="0" borderId="0" xfId="0" applyFont="1" applyAlignment="1" applyProtection="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en-US" sz="900"/>
              <a:t>WANDLASTEN Hzul. [kN] UND Vzul. [kN/m']</a:t>
            </a:r>
          </a:p>
          <a:p>
            <a:pPr>
              <a:defRPr sz="900"/>
            </a:pPr>
            <a:r>
              <a:rPr lang="en-US" sz="900"/>
              <a:t>(dynamisches Bild)   </a:t>
            </a:r>
          </a:p>
        </c:rich>
      </c:tx>
      <c:layout>
        <c:manualLayout>
          <c:xMode val="edge"/>
          <c:yMode val="edge"/>
          <c:x val="0.15284090058868066"/>
          <c:y val="5.9311981020166077E-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v>Horizontallast</c:v>
          </c:tx>
          <c:spPr>
            <a:ln w="19050" cap="rnd">
              <a:solidFill>
                <a:schemeClr val="accent1"/>
              </a:solidFill>
              <a:round/>
            </a:ln>
            <a:effectLst/>
          </c:spPr>
          <c:marker>
            <c:symbol val="none"/>
          </c:marker>
          <c:xVal>
            <c:numRef>
              <c:f>'unter KS'!$J$6:$J$16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KS'!$K$6:$K$16</c:f>
              <c:numCache>
                <c:formatCode>General</c:formatCode>
                <c:ptCount val="11"/>
                <c:pt idx="0">
                  <c:v>0</c:v>
                </c:pt>
                <c:pt idx="1">
                  <c:v>9.27</c:v>
                </c:pt>
                <c:pt idx="2">
                  <c:v>18.32</c:v>
                </c:pt>
                <c:pt idx="3">
                  <c:v>27.16</c:v>
                </c:pt>
                <c:pt idx="4">
                  <c:v>35.78</c:v>
                </c:pt>
                <c:pt idx="5">
                  <c:v>44.21</c:v>
                </c:pt>
                <c:pt idx="6">
                  <c:v>52.44</c:v>
                </c:pt>
                <c:pt idx="7">
                  <c:v>60.49</c:v>
                </c:pt>
                <c:pt idx="8">
                  <c:v>68.349999999999994</c:v>
                </c:pt>
                <c:pt idx="9">
                  <c:v>76.040000000000006</c:v>
                </c:pt>
                <c:pt idx="10">
                  <c:v>83.56</c:v>
                </c:pt>
              </c:numCache>
            </c:numRef>
          </c:yVal>
          <c:smooth val="1"/>
          <c:extLst>
            <c:ext xmlns:c16="http://schemas.microsoft.com/office/drawing/2014/chart" uri="{C3380CC4-5D6E-409C-BE32-E72D297353CC}">
              <c16:uniqueId val="{00000000-AC5C-4596-BDB4-C8B119663538}"/>
            </c:ext>
          </c:extLst>
        </c:ser>
        <c:ser>
          <c:idx val="1"/>
          <c:order val="1"/>
          <c:tx>
            <c:v>Vertikallast</c:v>
          </c:tx>
          <c:spPr>
            <a:ln w="19050" cap="rnd">
              <a:solidFill>
                <a:schemeClr val="accent2"/>
              </a:solidFill>
              <a:round/>
            </a:ln>
            <a:effectLst/>
          </c:spPr>
          <c:marker>
            <c:symbol val="none"/>
          </c:marker>
          <c:xVal>
            <c:numRef>
              <c:f>'unter KS'!$J$6:$J$16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KS'!$L$6:$L$16</c:f>
              <c:numCache>
                <c:formatCode>General</c:formatCode>
                <c:ptCount val="11"/>
                <c:pt idx="0">
                  <c:v>156.47</c:v>
                </c:pt>
                <c:pt idx="1">
                  <c:v>154.56</c:v>
                </c:pt>
                <c:pt idx="2">
                  <c:v>152.69999999999999</c:v>
                </c:pt>
                <c:pt idx="3">
                  <c:v>150.88</c:v>
                </c:pt>
                <c:pt idx="4">
                  <c:v>149.1</c:v>
                </c:pt>
                <c:pt idx="5">
                  <c:v>147.37</c:v>
                </c:pt>
                <c:pt idx="6">
                  <c:v>145.66999999999999</c:v>
                </c:pt>
                <c:pt idx="7">
                  <c:v>144.02000000000001</c:v>
                </c:pt>
                <c:pt idx="8">
                  <c:v>142.4</c:v>
                </c:pt>
                <c:pt idx="9">
                  <c:v>140.82</c:v>
                </c:pt>
                <c:pt idx="10">
                  <c:v>139.27000000000001</c:v>
                </c:pt>
              </c:numCache>
            </c:numRef>
          </c:yVal>
          <c:smooth val="1"/>
          <c:extLst>
            <c:ext xmlns:c16="http://schemas.microsoft.com/office/drawing/2014/chart" uri="{C3380CC4-5D6E-409C-BE32-E72D297353CC}">
              <c16:uniqueId val="{00000001-AC5C-4596-BDB4-C8B119663538}"/>
            </c:ext>
          </c:extLst>
        </c:ser>
        <c:dLbls>
          <c:showLegendKey val="0"/>
          <c:showVal val="0"/>
          <c:showCatName val="0"/>
          <c:showSerName val="0"/>
          <c:showPercent val="0"/>
          <c:showBubbleSize val="0"/>
        </c:dLbls>
        <c:axId val="348114904"/>
        <c:axId val="348115296"/>
      </c:scatterChart>
      <c:valAx>
        <c:axId val="348114904"/>
        <c:scaling>
          <c:orientation val="minMax"/>
          <c:max val="1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Reibungskoeffizient µR = Hzul. / (Vzul. · L) [%]</a:t>
                </a:r>
              </a:p>
              <a:p>
                <a:pPr>
                  <a:defRPr sz="900"/>
                </a:pPr>
                <a:endParaRPr lang="en-US" sz="900"/>
              </a:p>
            </c:rich>
          </c:tx>
          <c:layout>
            <c:manualLayout>
              <c:xMode val="edge"/>
              <c:yMode val="edge"/>
              <c:x val="0.17971414050697243"/>
              <c:y val="0.851842519685039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15296"/>
        <c:crosses val="autoZero"/>
        <c:crossBetween val="midCat"/>
      </c:valAx>
      <c:valAx>
        <c:axId val="348115296"/>
        <c:scaling>
          <c:orientation val="minMax"/>
          <c:max val="350"/>
          <c:min val="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zul. Lasten [kN] resp. [kN/m']</a:t>
                </a:r>
              </a:p>
            </c:rich>
          </c:tx>
          <c:layout>
            <c:manualLayout>
              <c:xMode val="edge"/>
              <c:yMode val="edge"/>
              <c:x val="4.6230079993316485E-2"/>
              <c:y val="0.13027902281445589"/>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14904"/>
        <c:crosses val="autoZero"/>
        <c:crossBetween val="midCat"/>
      </c:valAx>
      <c:spPr>
        <a:noFill/>
        <a:ln>
          <a:noFill/>
        </a:ln>
        <a:effectLst/>
      </c:spPr>
    </c:plotArea>
    <c:legend>
      <c:legendPos val="b"/>
      <c:layout>
        <c:manualLayout>
          <c:xMode val="edge"/>
          <c:yMode val="edge"/>
          <c:x val="0.16996143055062415"/>
          <c:y val="0.72397536846355737"/>
          <c:w val="0.73486648048846992"/>
          <c:h val="9.10200545320184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r>
              <a:rPr lang="de-CH" sz="900"/>
              <a:t>WANDLASTEN</a:t>
            </a:r>
            <a:r>
              <a:rPr lang="de-CH" sz="900" baseline="0"/>
              <a:t> Hzul. [kN] UND Vzul. [kN/m']</a:t>
            </a:r>
          </a:p>
          <a:p>
            <a:pPr>
              <a:defRPr sz="900"/>
            </a:pPr>
            <a:r>
              <a:rPr lang="de-CH" sz="900" baseline="0"/>
              <a:t>(dynamisches Bild)  </a:t>
            </a:r>
            <a:endParaRPr lang="de-CH" sz="900"/>
          </a:p>
        </c:rich>
      </c:tx>
      <c:overlay val="0"/>
      <c:spPr>
        <a:noFill/>
        <a:ln>
          <a:noFill/>
        </a:ln>
        <a:effectLst/>
      </c:spPr>
      <c:txPr>
        <a:bodyPr rot="0" spcFirstLastPara="1" vertOverflow="ellipsis" vert="horz" wrap="square" anchor="ctr" anchorCtr="1"/>
        <a:lstStyle/>
        <a:p>
          <a:pPr>
            <a:defRPr sz="9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v>Horizontallast</c:v>
          </c:tx>
          <c:spPr>
            <a:ln w="19050" cap="rnd">
              <a:solidFill>
                <a:schemeClr val="accent1"/>
              </a:solidFill>
              <a:round/>
            </a:ln>
            <a:effectLst/>
          </c:spPr>
          <c:marker>
            <c:symbol val="none"/>
          </c:marker>
          <c:xVal>
            <c:numRef>
              <c:f>'unter KS'!$D$6:$D$16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KS'!$E$6:$E$16</c:f>
              <c:numCache>
                <c:formatCode>General</c:formatCode>
                <c:ptCount val="11"/>
                <c:pt idx="0">
                  <c:v>0</c:v>
                </c:pt>
                <c:pt idx="1">
                  <c:v>6.71</c:v>
                </c:pt>
                <c:pt idx="2">
                  <c:v>13.26</c:v>
                </c:pt>
                <c:pt idx="3">
                  <c:v>19.649999999999999</c:v>
                </c:pt>
                <c:pt idx="4">
                  <c:v>25.9</c:v>
                </c:pt>
                <c:pt idx="5">
                  <c:v>32</c:v>
                </c:pt>
                <c:pt idx="6">
                  <c:v>37.950000000000003</c:v>
                </c:pt>
                <c:pt idx="7">
                  <c:v>43.77</c:v>
                </c:pt>
                <c:pt idx="8">
                  <c:v>49.46</c:v>
                </c:pt>
                <c:pt idx="9">
                  <c:v>55.03</c:v>
                </c:pt>
                <c:pt idx="10">
                  <c:v>60.47</c:v>
                </c:pt>
              </c:numCache>
            </c:numRef>
          </c:yVal>
          <c:smooth val="1"/>
          <c:extLst>
            <c:ext xmlns:c16="http://schemas.microsoft.com/office/drawing/2014/chart" uri="{C3380CC4-5D6E-409C-BE32-E72D297353CC}">
              <c16:uniqueId val="{00000000-580D-44B2-AC95-D0C2EE477E8A}"/>
            </c:ext>
          </c:extLst>
        </c:ser>
        <c:ser>
          <c:idx val="1"/>
          <c:order val="1"/>
          <c:tx>
            <c:v>Vertikallast</c:v>
          </c:tx>
          <c:spPr>
            <a:ln w="19050" cap="rnd">
              <a:solidFill>
                <a:schemeClr val="accent2"/>
              </a:solidFill>
              <a:round/>
            </a:ln>
            <a:effectLst/>
          </c:spPr>
          <c:marker>
            <c:symbol val="none"/>
          </c:marker>
          <c:xVal>
            <c:numRef>
              <c:f>'unter KS'!$D$6:$D$16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KS'!$F$6:$F$16</c:f>
              <c:numCache>
                <c:formatCode>General</c:formatCode>
                <c:ptCount val="11"/>
                <c:pt idx="0">
                  <c:v>113.24</c:v>
                </c:pt>
                <c:pt idx="1">
                  <c:v>111.85</c:v>
                </c:pt>
                <c:pt idx="2">
                  <c:v>110.51</c:v>
                </c:pt>
                <c:pt idx="3">
                  <c:v>109.19</c:v>
                </c:pt>
                <c:pt idx="4">
                  <c:v>107.9</c:v>
                </c:pt>
                <c:pt idx="5">
                  <c:v>106.65</c:v>
                </c:pt>
                <c:pt idx="6">
                  <c:v>105.42</c:v>
                </c:pt>
                <c:pt idx="7">
                  <c:v>104.22</c:v>
                </c:pt>
                <c:pt idx="8">
                  <c:v>103.05</c:v>
                </c:pt>
                <c:pt idx="9">
                  <c:v>101.91</c:v>
                </c:pt>
                <c:pt idx="10">
                  <c:v>100.79</c:v>
                </c:pt>
              </c:numCache>
            </c:numRef>
          </c:yVal>
          <c:smooth val="1"/>
          <c:extLst>
            <c:ext xmlns:c16="http://schemas.microsoft.com/office/drawing/2014/chart" uri="{C3380CC4-5D6E-409C-BE32-E72D297353CC}">
              <c16:uniqueId val="{00000001-580D-44B2-AC95-D0C2EE477E8A}"/>
            </c:ext>
          </c:extLst>
        </c:ser>
        <c:dLbls>
          <c:showLegendKey val="0"/>
          <c:showVal val="0"/>
          <c:showCatName val="0"/>
          <c:showSerName val="0"/>
          <c:showPercent val="0"/>
          <c:showBubbleSize val="0"/>
        </c:dLbls>
        <c:axId val="348107456"/>
        <c:axId val="348113728"/>
      </c:scatterChart>
      <c:valAx>
        <c:axId val="348107456"/>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de-CH" sz="900"/>
                  <a:t>Reibungskorffizient</a:t>
                </a:r>
                <a:r>
                  <a:rPr lang="de-CH" sz="900" baseline="0"/>
                  <a:t> µR = Hzul. / (Vzul. · L) [%]</a:t>
                </a:r>
                <a:endParaRPr lang="de-CH" sz="900"/>
              </a:p>
            </c:rich>
          </c:tx>
          <c:layout>
            <c:manualLayout>
              <c:xMode val="edge"/>
              <c:yMode val="edge"/>
              <c:x val="0.13046412948381453"/>
              <c:y val="0.903425196850393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13728"/>
        <c:crosses val="autoZero"/>
        <c:crossBetween val="midCat"/>
      </c:valAx>
      <c:valAx>
        <c:axId val="348113728"/>
        <c:scaling>
          <c:orientation val="minMax"/>
          <c:max val="3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de-CH" sz="900"/>
                  <a:t>zul. Lasten [kN] resp. [kN/m'] </a:t>
                </a:r>
              </a:p>
            </c:rich>
          </c:tx>
          <c:layout>
            <c:manualLayout>
              <c:xMode val="edge"/>
              <c:yMode val="edge"/>
              <c:x val="3.3723655883284284E-2"/>
              <c:y val="0.1637621091572615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07456"/>
        <c:crosses val="autoZero"/>
        <c:crossBetween val="midCat"/>
      </c:valAx>
      <c:spPr>
        <a:noFill/>
        <a:ln>
          <a:noFill/>
        </a:ln>
        <a:effectLst/>
      </c:spPr>
    </c:plotArea>
    <c:legend>
      <c:legendPos val="b"/>
      <c:layout>
        <c:manualLayout>
          <c:xMode val="edge"/>
          <c:yMode val="edge"/>
          <c:x val="0.12766841644794402"/>
          <c:y val="0.79224482356372106"/>
          <c:w val="0.70852836737010583"/>
          <c:h val="8.64405672195866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900"/>
              <a:t>WANDLASTEN</a:t>
            </a:r>
            <a:r>
              <a:rPr lang="de-CH" sz="900" baseline="0"/>
              <a:t> Hzul. [kN] UND Vzul. [kN/m']</a:t>
            </a:r>
          </a:p>
          <a:p>
            <a:pPr>
              <a:defRPr/>
            </a:pPr>
            <a:r>
              <a:rPr lang="de-CH" sz="900" baseline="0"/>
              <a:t>(dynamisches Bild)</a:t>
            </a:r>
            <a:endParaRPr lang="de-CH"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v>Horizontallast</c:v>
          </c:tx>
          <c:spPr>
            <a:ln w="19050" cap="rnd">
              <a:solidFill>
                <a:schemeClr val="accent1"/>
              </a:solidFill>
              <a:round/>
            </a:ln>
            <a:effectLst/>
          </c:spPr>
          <c:marker>
            <c:symbol val="none"/>
          </c:marker>
          <c:xVal>
            <c:numRef>
              <c:f>'unter KMz_KK'!$D$6:$D$16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KMz_KK'!$E$6:$E$16</c:f>
              <c:numCache>
                <c:formatCode>General</c:formatCode>
                <c:ptCount val="11"/>
                <c:pt idx="0">
                  <c:v>0</c:v>
                </c:pt>
                <c:pt idx="1">
                  <c:v>4.99</c:v>
                </c:pt>
                <c:pt idx="2">
                  <c:v>9.86</c:v>
                </c:pt>
                <c:pt idx="3">
                  <c:v>14.62</c:v>
                </c:pt>
                <c:pt idx="4">
                  <c:v>19.260000000000002</c:v>
                </c:pt>
                <c:pt idx="5">
                  <c:v>23.79</c:v>
                </c:pt>
                <c:pt idx="6">
                  <c:v>28.22</c:v>
                </c:pt>
                <c:pt idx="7">
                  <c:v>32.549999999999997</c:v>
                </c:pt>
                <c:pt idx="8">
                  <c:v>36.78</c:v>
                </c:pt>
                <c:pt idx="9">
                  <c:v>40.92</c:v>
                </c:pt>
                <c:pt idx="10">
                  <c:v>44.97</c:v>
                </c:pt>
              </c:numCache>
            </c:numRef>
          </c:yVal>
          <c:smooth val="1"/>
          <c:extLst>
            <c:ext xmlns:c16="http://schemas.microsoft.com/office/drawing/2014/chart" uri="{C3380CC4-5D6E-409C-BE32-E72D297353CC}">
              <c16:uniqueId val="{00000000-A135-4381-8A93-6839D51C9E94}"/>
            </c:ext>
          </c:extLst>
        </c:ser>
        <c:ser>
          <c:idx val="1"/>
          <c:order val="1"/>
          <c:tx>
            <c:v>Vertikallast</c:v>
          </c:tx>
          <c:spPr>
            <a:ln w="19050" cap="rnd">
              <a:solidFill>
                <a:schemeClr val="accent2"/>
              </a:solidFill>
              <a:round/>
            </a:ln>
            <a:effectLst/>
          </c:spPr>
          <c:marker>
            <c:symbol val="none"/>
          </c:marker>
          <c:xVal>
            <c:numRef>
              <c:f>'unter KMz_KK'!$D$6:$D$16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KMz_KK'!$F$6:$F$16</c:f>
              <c:numCache>
                <c:formatCode>General</c:formatCode>
                <c:ptCount val="11"/>
                <c:pt idx="0">
                  <c:v>84.21</c:v>
                </c:pt>
                <c:pt idx="1">
                  <c:v>83.18</c:v>
                </c:pt>
                <c:pt idx="2">
                  <c:v>82.18</c:v>
                </c:pt>
                <c:pt idx="3">
                  <c:v>81.2</c:v>
                </c:pt>
                <c:pt idx="4">
                  <c:v>80.239999999999995</c:v>
                </c:pt>
                <c:pt idx="5">
                  <c:v>79.31</c:v>
                </c:pt>
                <c:pt idx="6">
                  <c:v>78.400000000000006</c:v>
                </c:pt>
                <c:pt idx="7">
                  <c:v>77.5</c:v>
                </c:pt>
                <c:pt idx="8">
                  <c:v>76.63</c:v>
                </c:pt>
                <c:pt idx="9">
                  <c:v>75.78</c:v>
                </c:pt>
                <c:pt idx="10">
                  <c:v>74.95</c:v>
                </c:pt>
              </c:numCache>
            </c:numRef>
          </c:yVal>
          <c:smooth val="1"/>
          <c:extLst>
            <c:ext xmlns:c16="http://schemas.microsoft.com/office/drawing/2014/chart" uri="{C3380CC4-5D6E-409C-BE32-E72D297353CC}">
              <c16:uniqueId val="{00000001-A135-4381-8A93-6839D51C9E94}"/>
            </c:ext>
          </c:extLst>
        </c:ser>
        <c:dLbls>
          <c:showLegendKey val="0"/>
          <c:showVal val="0"/>
          <c:showCatName val="0"/>
          <c:showSerName val="0"/>
          <c:showPercent val="0"/>
          <c:showBubbleSize val="0"/>
        </c:dLbls>
        <c:axId val="348113336"/>
        <c:axId val="348114512"/>
      </c:scatterChart>
      <c:valAx>
        <c:axId val="348113336"/>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Reibungskoeffizient</a:t>
                </a:r>
                <a:r>
                  <a:rPr lang="en-US" sz="900" baseline="0"/>
                  <a:t> µR = Hzul. / (Vzul. · L) [%]</a:t>
                </a:r>
                <a:endParaRPr lang="en-US" sz="900"/>
              </a:p>
            </c:rich>
          </c:tx>
          <c:layout>
            <c:manualLayout>
              <c:xMode val="edge"/>
              <c:yMode val="edge"/>
              <c:x val="0.13524190726159227"/>
              <c:y val="0.889536307961504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14512"/>
        <c:crosses val="autoZero"/>
        <c:crossBetween val="midCat"/>
      </c:valAx>
      <c:valAx>
        <c:axId val="348114512"/>
        <c:scaling>
          <c:orientation val="minMax"/>
          <c:max val="3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de-CH" sz="900"/>
                  <a:t>zul.</a:t>
                </a:r>
                <a:r>
                  <a:rPr lang="de-CH" sz="900" baseline="0"/>
                  <a:t> Lasten [kN] resp. [kN/m']</a:t>
                </a:r>
                <a:endParaRPr lang="de-CH" sz="900"/>
              </a:p>
            </c:rich>
          </c:tx>
          <c:layout>
            <c:manualLayout>
              <c:xMode val="edge"/>
              <c:yMode val="edge"/>
              <c:x val="1.1111111111111112E-2"/>
              <c:y val="0.20356481481481481"/>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13336"/>
        <c:crosses val="autoZero"/>
        <c:crossBetween val="midCat"/>
      </c:valAx>
      <c:spPr>
        <a:noFill/>
        <a:ln>
          <a:noFill/>
        </a:ln>
        <a:effectLst/>
      </c:spPr>
    </c:plotArea>
    <c:legend>
      <c:legendPos val="b"/>
      <c:layout>
        <c:manualLayout>
          <c:xMode val="edge"/>
          <c:yMode val="edge"/>
          <c:x val="0.13877952755905509"/>
          <c:y val="0.78761519393409141"/>
          <c:w val="0.67339207298606907"/>
          <c:h val="9.53396503403176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900"/>
              <a:t>WANDLASTEN</a:t>
            </a:r>
            <a:r>
              <a:rPr lang="de-CH" sz="900" baseline="0"/>
              <a:t> Hzul. [kN] UND Vzul. [kN/m']</a:t>
            </a:r>
          </a:p>
          <a:p>
            <a:pPr>
              <a:defRPr/>
            </a:pPr>
            <a:r>
              <a:rPr lang="de-CH" sz="900" baseline="0"/>
              <a:t>(dynamisches Bild)</a:t>
            </a:r>
            <a:endParaRPr lang="de-CH"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v>Horizontallast</c:v>
          </c:tx>
          <c:spPr>
            <a:ln w="19050" cap="rnd">
              <a:solidFill>
                <a:schemeClr val="accent1"/>
              </a:solidFill>
              <a:round/>
            </a:ln>
            <a:effectLst/>
          </c:spPr>
          <c:marker>
            <c:symbol val="none"/>
          </c:marker>
          <c:xVal>
            <c:numRef>
              <c:f>'unter KMz_KK'!$J$6:$J$16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KMz_KK'!$K$6:$K$16</c:f>
              <c:numCache>
                <c:formatCode>General</c:formatCode>
                <c:ptCount val="11"/>
                <c:pt idx="0">
                  <c:v>0</c:v>
                </c:pt>
                <c:pt idx="1">
                  <c:v>8.31</c:v>
                </c:pt>
                <c:pt idx="2">
                  <c:v>16.420000000000002</c:v>
                </c:pt>
                <c:pt idx="3">
                  <c:v>24.34</c:v>
                </c:pt>
                <c:pt idx="4">
                  <c:v>32.06</c:v>
                </c:pt>
                <c:pt idx="5">
                  <c:v>39.619999999999997</c:v>
                </c:pt>
                <c:pt idx="6">
                  <c:v>46.99</c:v>
                </c:pt>
                <c:pt idx="7">
                  <c:v>54.2</c:v>
                </c:pt>
                <c:pt idx="8">
                  <c:v>61.25</c:v>
                </c:pt>
                <c:pt idx="9">
                  <c:v>68.14</c:v>
                </c:pt>
                <c:pt idx="10">
                  <c:v>74.87</c:v>
                </c:pt>
              </c:numCache>
            </c:numRef>
          </c:yVal>
          <c:smooth val="1"/>
          <c:extLst>
            <c:ext xmlns:c16="http://schemas.microsoft.com/office/drawing/2014/chart" uri="{C3380CC4-5D6E-409C-BE32-E72D297353CC}">
              <c16:uniqueId val="{00000000-9A07-4F08-9DFC-8011BF4637A2}"/>
            </c:ext>
          </c:extLst>
        </c:ser>
        <c:ser>
          <c:idx val="1"/>
          <c:order val="1"/>
          <c:tx>
            <c:v>Vertikallast</c:v>
          </c:tx>
          <c:spPr>
            <a:ln w="19050" cap="rnd">
              <a:solidFill>
                <a:schemeClr val="accent2"/>
              </a:solidFill>
              <a:round/>
            </a:ln>
            <a:effectLst/>
          </c:spPr>
          <c:marker>
            <c:symbol val="none"/>
          </c:marker>
          <c:xVal>
            <c:numRef>
              <c:f>'unter KMz_KK'!$J$6:$J$16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KMz_KK'!$L$6:$L$16</c:f>
              <c:numCache>
                <c:formatCode>General</c:formatCode>
                <c:ptCount val="11"/>
                <c:pt idx="0">
                  <c:v>140.21</c:v>
                </c:pt>
                <c:pt idx="1">
                  <c:v>138.5</c:v>
                </c:pt>
                <c:pt idx="2">
                  <c:v>136.83000000000001</c:v>
                </c:pt>
                <c:pt idx="3">
                  <c:v>135.19999999999999</c:v>
                </c:pt>
                <c:pt idx="4">
                  <c:v>133.6</c:v>
                </c:pt>
                <c:pt idx="5">
                  <c:v>132.05000000000001</c:v>
                </c:pt>
                <c:pt idx="6">
                  <c:v>130.53</c:v>
                </c:pt>
                <c:pt idx="7">
                  <c:v>129.05000000000001</c:v>
                </c:pt>
                <c:pt idx="8">
                  <c:v>127.6</c:v>
                </c:pt>
                <c:pt idx="9">
                  <c:v>126.18</c:v>
                </c:pt>
                <c:pt idx="10">
                  <c:v>124.79</c:v>
                </c:pt>
              </c:numCache>
            </c:numRef>
          </c:yVal>
          <c:smooth val="1"/>
          <c:extLst>
            <c:ext xmlns:c16="http://schemas.microsoft.com/office/drawing/2014/chart" uri="{C3380CC4-5D6E-409C-BE32-E72D297353CC}">
              <c16:uniqueId val="{00000001-9A07-4F08-9DFC-8011BF4637A2}"/>
            </c:ext>
          </c:extLst>
        </c:ser>
        <c:dLbls>
          <c:showLegendKey val="0"/>
          <c:showVal val="0"/>
          <c:showCatName val="0"/>
          <c:showSerName val="0"/>
          <c:showPercent val="0"/>
          <c:showBubbleSize val="0"/>
        </c:dLbls>
        <c:axId val="348105888"/>
        <c:axId val="348111376"/>
      </c:scatterChart>
      <c:valAx>
        <c:axId val="348105888"/>
        <c:scaling>
          <c:orientation val="minMax"/>
          <c:max val="1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de-CH" sz="900"/>
                  <a:t>Reibungskoeffizient</a:t>
                </a:r>
                <a:r>
                  <a:rPr lang="de-CH" sz="900" baseline="0"/>
                  <a:t> µR = Hzul. /(Vzul. · L) [%]</a:t>
                </a:r>
                <a:endParaRPr lang="de-CH" sz="900"/>
              </a:p>
            </c:rich>
          </c:tx>
          <c:layout>
            <c:manualLayout>
              <c:xMode val="edge"/>
              <c:yMode val="edge"/>
              <c:x val="0.13725968499303873"/>
              <c:y val="0.899893007004697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11376"/>
        <c:crosses val="autoZero"/>
        <c:crossBetween val="midCat"/>
      </c:valAx>
      <c:valAx>
        <c:axId val="348111376"/>
        <c:scaling>
          <c:orientation val="minMax"/>
          <c:max val="35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zul. Lasten [kN] resp. [kN/m']</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05888"/>
        <c:crosses val="autoZero"/>
        <c:crossBetween val="midCat"/>
      </c:valAx>
      <c:spPr>
        <a:noFill/>
        <a:ln>
          <a:noFill/>
        </a:ln>
        <a:effectLst/>
      </c:spPr>
    </c:plotArea>
    <c:legend>
      <c:legendPos val="b"/>
      <c:layout>
        <c:manualLayout>
          <c:xMode val="edge"/>
          <c:yMode val="edge"/>
          <c:x val="8.5056281027537053E-2"/>
          <c:y val="0.79365648561445734"/>
          <c:w val="0.79666525486270201"/>
          <c:h val="8.957069060634938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900"/>
              <a:t>WANDLASTEN</a:t>
            </a:r>
            <a:r>
              <a:rPr lang="de-CH" sz="900" baseline="0"/>
              <a:t> Hzul. [kN] UND Vzul. [kN/m']</a:t>
            </a:r>
          </a:p>
          <a:p>
            <a:pPr>
              <a:defRPr/>
            </a:pPr>
            <a:r>
              <a:rPr lang="de-CH" sz="900" baseline="0"/>
              <a:t>(dynamisches Bild)</a:t>
            </a:r>
            <a:endParaRPr lang="de-CH"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v>Horizontallast</c:v>
          </c:tx>
          <c:spPr>
            <a:ln w="19050" cap="rnd">
              <a:solidFill>
                <a:schemeClr val="accent1"/>
              </a:solidFill>
              <a:round/>
            </a:ln>
            <a:effectLst/>
          </c:spPr>
          <c:marker>
            <c:symbol val="none"/>
          </c:marker>
          <c:xVal>
            <c:numRef>
              <c:f>'unter HLz'!$D$6:$D$16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HLz'!$E$6:$E$16</c:f>
              <c:numCache>
                <c:formatCode>General</c:formatCode>
                <c:ptCount val="11"/>
                <c:pt idx="0">
                  <c:v>0</c:v>
                </c:pt>
                <c:pt idx="1">
                  <c:v>4.99</c:v>
                </c:pt>
                <c:pt idx="2">
                  <c:v>9.86</c:v>
                </c:pt>
                <c:pt idx="3">
                  <c:v>14.62</c:v>
                </c:pt>
                <c:pt idx="4">
                  <c:v>19.260000000000002</c:v>
                </c:pt>
                <c:pt idx="5">
                  <c:v>23.79</c:v>
                </c:pt>
                <c:pt idx="6">
                  <c:v>28.22</c:v>
                </c:pt>
                <c:pt idx="7">
                  <c:v>32.549999999999997</c:v>
                </c:pt>
                <c:pt idx="8">
                  <c:v>36.78</c:v>
                </c:pt>
                <c:pt idx="9">
                  <c:v>40.92</c:v>
                </c:pt>
                <c:pt idx="10">
                  <c:v>44.97</c:v>
                </c:pt>
              </c:numCache>
            </c:numRef>
          </c:yVal>
          <c:smooth val="1"/>
          <c:extLst>
            <c:ext xmlns:c16="http://schemas.microsoft.com/office/drawing/2014/chart" uri="{C3380CC4-5D6E-409C-BE32-E72D297353CC}">
              <c16:uniqueId val="{00000000-F538-49F0-9F37-88B78A3B36DD}"/>
            </c:ext>
          </c:extLst>
        </c:ser>
        <c:ser>
          <c:idx val="1"/>
          <c:order val="1"/>
          <c:tx>
            <c:v>Vertikallast</c:v>
          </c:tx>
          <c:spPr>
            <a:ln w="19050" cap="rnd">
              <a:solidFill>
                <a:schemeClr val="accent2"/>
              </a:solidFill>
              <a:round/>
            </a:ln>
            <a:effectLst/>
          </c:spPr>
          <c:marker>
            <c:symbol val="none"/>
          </c:marker>
          <c:xVal>
            <c:numRef>
              <c:f>'unter HLz'!$D$6:$D$16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HLz'!$F$6:$F$16</c:f>
              <c:numCache>
                <c:formatCode>General</c:formatCode>
                <c:ptCount val="11"/>
                <c:pt idx="0">
                  <c:v>84.21</c:v>
                </c:pt>
                <c:pt idx="1">
                  <c:v>83.18</c:v>
                </c:pt>
                <c:pt idx="2">
                  <c:v>82.18</c:v>
                </c:pt>
                <c:pt idx="3">
                  <c:v>81.2</c:v>
                </c:pt>
                <c:pt idx="4">
                  <c:v>80.239999999999995</c:v>
                </c:pt>
                <c:pt idx="5">
                  <c:v>79.31</c:v>
                </c:pt>
                <c:pt idx="6">
                  <c:v>78.400000000000006</c:v>
                </c:pt>
                <c:pt idx="7">
                  <c:v>77.5</c:v>
                </c:pt>
                <c:pt idx="8">
                  <c:v>76.63</c:v>
                </c:pt>
                <c:pt idx="9">
                  <c:v>75.78</c:v>
                </c:pt>
                <c:pt idx="10">
                  <c:v>74.95</c:v>
                </c:pt>
              </c:numCache>
            </c:numRef>
          </c:yVal>
          <c:smooth val="1"/>
          <c:extLst>
            <c:ext xmlns:c16="http://schemas.microsoft.com/office/drawing/2014/chart" uri="{C3380CC4-5D6E-409C-BE32-E72D297353CC}">
              <c16:uniqueId val="{00000001-F538-49F0-9F37-88B78A3B36DD}"/>
            </c:ext>
          </c:extLst>
        </c:ser>
        <c:dLbls>
          <c:showLegendKey val="0"/>
          <c:showVal val="0"/>
          <c:showCatName val="0"/>
          <c:showSerName val="0"/>
          <c:showPercent val="0"/>
          <c:showBubbleSize val="0"/>
        </c:dLbls>
        <c:axId val="348116472"/>
        <c:axId val="348106280"/>
      </c:scatterChart>
      <c:valAx>
        <c:axId val="348116472"/>
        <c:scaling>
          <c:orientation val="minMax"/>
          <c:max val="1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de-CH" sz="900"/>
                  <a:t>Reibungskoeffizient</a:t>
                </a:r>
                <a:r>
                  <a:rPr lang="de-CH" sz="900" baseline="0"/>
                  <a:t> µR = Hzul. / (Vzul. · L) [%]</a:t>
                </a:r>
                <a:endParaRPr lang="de-CH" sz="900"/>
              </a:p>
            </c:rich>
          </c:tx>
          <c:layout>
            <c:manualLayout>
              <c:xMode val="edge"/>
              <c:yMode val="edge"/>
              <c:x val="0.12968635170603671"/>
              <c:y val="0.898795567220764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06280"/>
        <c:crosses val="autoZero"/>
        <c:crossBetween val="midCat"/>
      </c:valAx>
      <c:valAx>
        <c:axId val="348106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sz="900"/>
                  <a:t>zul. Lasten [kN] resp. [kN/m']</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16472"/>
        <c:crosses val="autoZero"/>
        <c:crossBetween val="midCat"/>
      </c:valAx>
      <c:spPr>
        <a:noFill/>
        <a:ln>
          <a:noFill/>
        </a:ln>
        <a:effectLst/>
      </c:spPr>
    </c:plotArea>
    <c:legend>
      <c:legendPos val="b"/>
      <c:layout>
        <c:manualLayout>
          <c:xMode val="edge"/>
          <c:yMode val="edge"/>
          <c:x val="0.14433508311461066"/>
          <c:y val="0.77835593467483233"/>
          <c:w val="0.70384699085981084"/>
          <c:h val="9.50175569270057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CH" sz="900"/>
              <a:t>WANDLASTEN</a:t>
            </a:r>
            <a:r>
              <a:rPr lang="de-CH" sz="900" baseline="0"/>
              <a:t> Hzul. [kN] UND Vzul. [kN/m']</a:t>
            </a:r>
          </a:p>
          <a:p>
            <a:pPr>
              <a:defRPr/>
            </a:pPr>
            <a:r>
              <a:rPr lang="de-CH" sz="900" baseline="0"/>
              <a:t>(dynamisches Bild)</a:t>
            </a:r>
            <a:endParaRPr lang="de-CH" sz="900"/>
          </a:p>
        </c:rich>
      </c:tx>
      <c:layout>
        <c:manualLayout>
          <c:xMode val="edge"/>
          <c:yMode val="edge"/>
          <c:x val="0.26803455818022748"/>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scatterChart>
        <c:scatterStyle val="smoothMarker"/>
        <c:varyColors val="0"/>
        <c:ser>
          <c:idx val="0"/>
          <c:order val="0"/>
          <c:tx>
            <c:v>Horizontallast</c:v>
          </c:tx>
          <c:spPr>
            <a:ln w="19050" cap="rnd">
              <a:solidFill>
                <a:schemeClr val="accent1"/>
              </a:solidFill>
              <a:round/>
            </a:ln>
            <a:effectLst/>
          </c:spPr>
          <c:marker>
            <c:symbol val="none"/>
          </c:marker>
          <c:xVal>
            <c:numRef>
              <c:f>'unter HLz'!$J$6:$J$16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HLz'!$K$6:$K$16</c:f>
              <c:numCache>
                <c:formatCode>General</c:formatCode>
                <c:ptCount val="11"/>
                <c:pt idx="0">
                  <c:v>0</c:v>
                </c:pt>
                <c:pt idx="1">
                  <c:v>7.76</c:v>
                </c:pt>
                <c:pt idx="2">
                  <c:v>15.33</c:v>
                </c:pt>
                <c:pt idx="3">
                  <c:v>22.73</c:v>
                </c:pt>
                <c:pt idx="4">
                  <c:v>29.95</c:v>
                </c:pt>
                <c:pt idx="5">
                  <c:v>37</c:v>
                </c:pt>
                <c:pt idx="6">
                  <c:v>43.89</c:v>
                </c:pt>
                <c:pt idx="7">
                  <c:v>50.62</c:v>
                </c:pt>
                <c:pt idx="8">
                  <c:v>57.2</c:v>
                </c:pt>
                <c:pt idx="9">
                  <c:v>63.63</c:v>
                </c:pt>
                <c:pt idx="10">
                  <c:v>69.92</c:v>
                </c:pt>
              </c:numCache>
            </c:numRef>
          </c:yVal>
          <c:smooth val="1"/>
          <c:extLst>
            <c:ext xmlns:c16="http://schemas.microsoft.com/office/drawing/2014/chart" uri="{C3380CC4-5D6E-409C-BE32-E72D297353CC}">
              <c16:uniqueId val="{00000000-CEA4-4117-8939-71302CA4F70F}"/>
            </c:ext>
          </c:extLst>
        </c:ser>
        <c:ser>
          <c:idx val="1"/>
          <c:order val="1"/>
          <c:tx>
            <c:v>Vertikallast</c:v>
          </c:tx>
          <c:spPr>
            <a:ln w="19050" cap="rnd">
              <a:solidFill>
                <a:schemeClr val="accent2"/>
              </a:solidFill>
              <a:round/>
            </a:ln>
            <a:effectLst/>
          </c:spPr>
          <c:marker>
            <c:symbol val="none"/>
          </c:marker>
          <c:xVal>
            <c:numRef>
              <c:f>'unter HLz'!$J$6:$J$16</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xVal>
          <c:yVal>
            <c:numRef>
              <c:f>'unter HLz'!$L$6:$L$16</c:f>
              <c:numCache>
                <c:formatCode>General</c:formatCode>
                <c:ptCount val="11"/>
                <c:pt idx="0">
                  <c:v>130.94</c:v>
                </c:pt>
                <c:pt idx="1">
                  <c:v>129.34</c:v>
                </c:pt>
                <c:pt idx="2">
                  <c:v>127.78</c:v>
                </c:pt>
                <c:pt idx="3">
                  <c:v>126.26</c:v>
                </c:pt>
                <c:pt idx="4">
                  <c:v>124.78</c:v>
                </c:pt>
                <c:pt idx="5">
                  <c:v>123.32</c:v>
                </c:pt>
                <c:pt idx="6">
                  <c:v>121.91</c:v>
                </c:pt>
                <c:pt idx="7">
                  <c:v>120.52</c:v>
                </c:pt>
                <c:pt idx="8">
                  <c:v>119.16</c:v>
                </c:pt>
                <c:pt idx="9">
                  <c:v>117.84</c:v>
                </c:pt>
                <c:pt idx="10">
                  <c:v>116.54</c:v>
                </c:pt>
              </c:numCache>
            </c:numRef>
          </c:yVal>
          <c:smooth val="1"/>
          <c:extLst>
            <c:ext xmlns:c16="http://schemas.microsoft.com/office/drawing/2014/chart" uri="{C3380CC4-5D6E-409C-BE32-E72D297353CC}">
              <c16:uniqueId val="{00000001-CEA4-4117-8939-71302CA4F70F}"/>
            </c:ext>
          </c:extLst>
        </c:ser>
        <c:dLbls>
          <c:showLegendKey val="0"/>
          <c:showVal val="0"/>
          <c:showCatName val="0"/>
          <c:showSerName val="0"/>
          <c:showPercent val="0"/>
          <c:showBubbleSize val="0"/>
        </c:dLbls>
        <c:axId val="348117256"/>
        <c:axId val="348117648"/>
      </c:scatterChart>
      <c:valAx>
        <c:axId val="348117256"/>
        <c:scaling>
          <c:orientation val="minMax"/>
          <c:max val="10"/>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sz="900"/>
                  <a:t>Reibungskoeffizient</a:t>
                </a:r>
                <a:r>
                  <a:rPr lang="de-CH" sz="900" baseline="0"/>
                  <a:t> µR = Hzul. /(Vzul. · L) [%]</a:t>
                </a:r>
                <a:endParaRPr lang="de-CH" sz="900"/>
              </a:p>
            </c:rich>
          </c:tx>
          <c:layout>
            <c:manualLayout>
              <c:xMode val="edge"/>
              <c:yMode val="edge"/>
              <c:x val="0.10830424321959756"/>
              <c:y val="0.8895363079615048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17648"/>
        <c:crosses val="autoZero"/>
        <c:crossBetween val="midCat"/>
      </c:valAx>
      <c:valAx>
        <c:axId val="34811764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900"/>
                  <a:t>zul. Lasten [kN] resp. [kN/m']</a:t>
                </a:r>
              </a:p>
            </c:rich>
          </c:tx>
          <c:layout>
            <c:manualLayout>
              <c:xMode val="edge"/>
              <c:yMode val="edge"/>
              <c:x val="3.6111111111111108E-2"/>
              <c:y val="0.3239351851851851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48117256"/>
        <c:crosses val="autoZero"/>
        <c:crossBetween val="midCat"/>
      </c:valAx>
      <c:spPr>
        <a:noFill/>
        <a:ln>
          <a:noFill/>
        </a:ln>
        <a:effectLst/>
      </c:spPr>
    </c:plotArea>
    <c:legend>
      <c:legendPos val="b"/>
      <c:layout>
        <c:manualLayout>
          <c:xMode val="edge"/>
          <c:yMode val="edge"/>
          <c:x val="0.13044619422572176"/>
          <c:y val="0.78298556430446198"/>
          <c:w val="0.70740177364193113"/>
          <c:h val="9.37506561679790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5</xdr:col>
      <xdr:colOff>733282</xdr:colOff>
      <xdr:row>28</xdr:row>
      <xdr:rowOff>61736</xdr:rowOff>
    </xdr:from>
    <xdr:ext cx="5775467" cy="6227798"/>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883838" y="4577292"/>
          <a:ext cx="5775467" cy="6227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de-CH" sz="900" baseline="0"/>
            <a:t>GRUNDLAGEN UND HINWEISE</a:t>
          </a:r>
        </a:p>
        <a:p>
          <a:r>
            <a:rPr lang="de-CH" sz="900" baseline="0"/>
            <a:t>Die vorliegende Software basiert auf den Vorgaben einer &lt;Europäischen Technischen Zulassung ETA&gt; für  PERINSUL S und PERINSUL  HL. Ausgehend von der dort festgelegten  Charakteristischen Druckfestigkeit fk [MPa]  erbringt  das Programm den Nachweis der Tragsicherheit unter Berücksichtigung der individuellen Gegebenheiten und ist als Orientierungshilfe für den zuständigen Planer zu verstehen. Die Verantwortung für die Statik als Ganzes verbleibt weiterhin beim Tragwerksplaner. Zu dessen Verständnis  sind die Grundlagen nachstehend skizziert.</a:t>
          </a:r>
        </a:p>
        <a:p>
          <a:endParaRPr lang="de-CH" sz="900" baseline="0"/>
        </a:p>
        <a:p>
          <a:r>
            <a:rPr lang="de-CH" sz="900" baseline="0"/>
            <a:t>Die Berechnung basiert auf dem Prinzip der Nachweisführung. Ausgehend von den  benötigten Angaben  (gelbe Eingabefelder!) werden die zulässigen Kräftepaare  aus Vertikallast V [kN/m'] und  Horizontallast  H [kN]) mitgeteilt, so wie sie gleichzeitig auftreten dürfen. Dazu finden sich 11 Abstufungen, ausgehend von Horizontallast Null bis zu Hmax zul. = 0.10 · Vzul. [kN/m'] · Wandlänge L[m'], mit der dabei herrschenden Reibungskraft  µR [%]. </a:t>
          </a:r>
        </a:p>
        <a:p>
          <a:endParaRPr lang="de-CH" sz="900" baseline="0"/>
        </a:p>
        <a:p>
          <a:r>
            <a:rPr lang="de-CH" sz="900" baseline="0"/>
            <a:t>Die zulässigen Wandlasten basieren auf  Nenn - bzw.  Gebrauchslastniveau.  Für die Vertikallast  muss damit gelten:</a:t>
          </a:r>
        </a:p>
        <a:p>
          <a:r>
            <a:rPr lang="de-CH" sz="900" baseline="0"/>
            <a:t>Vzul.  laut Tabelle [kN/m'] ≥ nominelle Vertikallast [kN/m'].</a:t>
          </a:r>
        </a:p>
        <a:p>
          <a:endParaRPr lang="de-CH" sz="900" baseline="0"/>
        </a:p>
        <a:p>
          <a:r>
            <a:rPr lang="de-CH" sz="900" baseline="0"/>
            <a:t>Für die Horizontallast ist folgendes zu beachten: Der zulässige Wert ist abhängig von der Wandlänge L [mm] und dem Hebelarm h [mm]. Letzterer ist zu verstehen als Abstand zwischen der Höhe die einwirkenden Längskraft und dem betreffenden Mauerfuss. Das Verhältnis ist auf den Maximalwert (h / L) ≤ 1.667,  und den Minimalwert   </a:t>
          </a:r>
        </a:p>
        <a:p>
          <a:r>
            <a:rPr lang="de-CH" sz="900" baseline="0"/>
            <a:t>h minimal = 2500 mm beschränkt. Wirkt die Horizontalkraft parallel einer (gemauerten) Wandscheibe mit mehreren  Türöffnungen, so ist sie im Verhältnis der Biegesteifigkeiten der einzelnen Wandabschnitte aufzuteilen. Für jeden Wandabschnitt ist dann separat der Nachweis für Vzul. und Hzul. zu erbringen. </a:t>
          </a:r>
          <a:r>
            <a:rPr lang="de-CH" sz="900" baseline="0">
              <a:solidFill>
                <a:srgbClr val="FF0000"/>
              </a:solidFill>
            </a:rPr>
            <a:t>Hvorh. ist jedoch nur  zu berücksichtigen, wenn im betreffenden Geschoss keine aussteifenden Betonelemente (Wände, Liftschacht, Treppenhaus etc.) die horizontale Ableitung sicherstellen.</a:t>
          </a:r>
        </a:p>
        <a:p>
          <a:endParaRPr lang="de-CH" sz="900" baseline="0">
            <a:solidFill>
              <a:srgbClr val="FF0000"/>
            </a:solidFill>
          </a:endParaRPr>
        </a:p>
        <a:p>
          <a:r>
            <a:rPr lang="de-CH" sz="900" baseline="0"/>
            <a:t>PERINSUL S und HL sind einander auf dem Bildschirm direkt gegenübergestellt. Die benötigten Angaben zur Konstruktion (gelbe Felder) sind nur auf dem linken Formular (Typ S) anzugeben. Sie werden vom Programm automatisch auf das rechte Formular (Typ HL) übergeleitet.  Der fk -Fraktilwert [%] im orangen Feld kann  hingegen individuell geändert werden.</a:t>
          </a:r>
        </a:p>
        <a:p>
          <a:endParaRPr lang="de-CH" sz="900" baseline="0"/>
        </a:p>
        <a:p>
          <a:r>
            <a:rPr lang="de-CH" sz="900" baseline="0"/>
            <a:t>BERECHNUNGSMODELL  </a:t>
          </a:r>
          <a:r>
            <a:rPr lang="de-CH" sz="900" baseline="0">
              <a:solidFill>
                <a:srgbClr val="FF0000"/>
              </a:solidFill>
            </a:rPr>
            <a:t>PERINSUL HL unter Kalksandstein (KS)</a:t>
          </a:r>
        </a:p>
        <a:p>
          <a:r>
            <a:rPr lang="de-CH" sz="900" baseline="0"/>
            <a:t>Massgebend für die Berechnung ist die zulässige zentrische Druckspannung im PERINSUL auf </a:t>
          </a:r>
          <a:r>
            <a:rPr lang="de-CH" sz="900" baseline="0">
              <a:solidFill>
                <a:srgbClr val="FF0000"/>
              </a:solidFill>
            </a:rPr>
            <a:t>Gebrauchslastniveau.</a:t>
          </a:r>
          <a:r>
            <a:rPr lang="de-CH" sz="900" baseline="0"/>
            <a:t>  Sie ist mit roter Untermalung angegeben. Ausgangspunkt zu deren Bestimmung  ist der laut ETA festgesetzte Wert </a:t>
          </a:r>
          <a:r>
            <a:rPr lang="de-CH" sz="900" baseline="0">
              <a:solidFill>
                <a:srgbClr val="FF0000"/>
              </a:solidFill>
            </a:rPr>
            <a:t>fk</a:t>
          </a:r>
          <a:r>
            <a:rPr lang="de-CH" sz="900" i="1" baseline="0">
              <a:solidFill>
                <a:srgbClr val="FF0000"/>
              </a:solidFill>
            </a:rPr>
            <a:t>ETA</a:t>
          </a:r>
          <a:r>
            <a:rPr lang="de-CH" sz="900" baseline="0">
              <a:solidFill>
                <a:srgbClr val="FF0000"/>
              </a:solidFill>
            </a:rPr>
            <a:t> = 1.80  MPa</a:t>
          </a:r>
          <a:r>
            <a:rPr lang="de-CH" sz="900" baseline="0"/>
            <a:t>*. Mit Teilsicherheitsbeiwerten </a:t>
          </a:r>
          <a:r>
            <a:rPr lang="el-GR" sz="900" baseline="0"/>
            <a:t>γ</a:t>
          </a:r>
          <a:r>
            <a:rPr lang="de-CH" sz="900" baseline="0"/>
            <a:t>M (1.25 Modell · 1.35 Alterung) x </a:t>
          </a:r>
          <a:r>
            <a:rPr lang="el-GR" sz="900" baseline="0"/>
            <a:t>γ</a:t>
          </a:r>
          <a:r>
            <a:rPr lang="de-CH" sz="900" baseline="0"/>
            <a:t>F (1.4 Last) </a:t>
          </a:r>
          <a:r>
            <a:rPr lang="de-CH" sz="900" baseline="0">
              <a:solidFill>
                <a:srgbClr val="FF0000"/>
              </a:solidFill>
            </a:rPr>
            <a:t>= </a:t>
          </a:r>
          <a:r>
            <a:rPr lang="el-GR" sz="900" baseline="0">
              <a:solidFill>
                <a:srgbClr val="FF0000"/>
              </a:solidFill>
            </a:rPr>
            <a:t>γ</a:t>
          </a:r>
          <a:r>
            <a:rPr lang="de-CH" sz="900" baseline="0">
              <a:solidFill>
                <a:srgbClr val="FF0000"/>
              </a:solidFill>
            </a:rPr>
            <a:t>S = 2,36 global  </a:t>
          </a:r>
          <a:r>
            <a:rPr lang="de-CH" sz="900" baseline="0"/>
            <a:t>folgt daraus die zulässige zentische Druckspannung von </a:t>
          </a:r>
          <a:r>
            <a:rPr lang="de-CH" sz="900" baseline="0">
              <a:solidFill>
                <a:srgbClr val="FF0000"/>
              </a:solidFill>
            </a:rPr>
            <a:t>760 kPa</a:t>
          </a:r>
          <a:r>
            <a:rPr lang="de-CH" sz="900" baseline="0"/>
            <a:t>.</a:t>
          </a:r>
          <a:r>
            <a:rPr lang="de-CH" sz="900" i="1" baseline="0">
              <a:solidFill>
                <a:srgbClr val="0070C0"/>
              </a:solidFill>
            </a:rPr>
            <a:t>*Gemessen am Referenzprofil für PERINSUL HL aus statistischer Auswertung entspricht der Wert fkETA = 1.80 MPa aktuell der  2,30% Fraktile  (Unterschreitungs -Häufigkeit). Dieser im blauen Eingabefeld  rot aufgeführte Wert  kann  zu Vergleichszwecken in der Bandbreite 0.1% ≤ (fk%)  ≤ 10% verändert werden.  Je nach dem resultieren daraus grössere oder kleinere zulässige Wandlasten. Die statistischen Grundlagen hierbei basieren auf Vertrauensniveau VN 95%.</a:t>
          </a:r>
        </a:p>
        <a:p>
          <a:endParaRPr lang="de-CH" sz="900" baseline="0"/>
        </a:p>
        <a:p>
          <a:endParaRPr lang="de-CH" sz="900" baseline="0"/>
        </a:p>
        <a:p>
          <a:endParaRPr lang="de-CH" sz="900" baseline="0"/>
        </a:p>
        <a:p>
          <a:endParaRPr lang="de-CH" sz="900" baseline="0"/>
        </a:p>
        <a:p>
          <a:endParaRPr lang="de-CH" sz="900" baseline="0"/>
        </a:p>
        <a:p>
          <a:endParaRPr lang="de-CH" sz="900" baseline="0"/>
        </a:p>
        <a:p>
          <a:endParaRPr lang="de-CH" sz="900"/>
        </a:p>
      </xdr:txBody>
    </xdr:sp>
    <xdr:clientData/>
  </xdr:oneCellAnchor>
  <xdr:oneCellAnchor>
    <xdr:from>
      <xdr:col>6</xdr:col>
      <xdr:colOff>485069</xdr:colOff>
      <xdr:row>19</xdr:row>
      <xdr:rowOff>84666</xdr:rowOff>
    </xdr:from>
    <xdr:ext cx="5016501" cy="1352903"/>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6420555" y="3171472"/>
          <a:ext cx="5016501" cy="13529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de-CH" sz="900"/>
        </a:p>
        <a:p>
          <a:endParaRPr lang="de-CH" sz="900"/>
        </a:p>
        <a:p>
          <a:endParaRPr lang="de-CH" sz="900"/>
        </a:p>
        <a:p>
          <a:endParaRPr lang="de-CH" sz="900"/>
        </a:p>
        <a:p>
          <a:endParaRPr lang="de-CH" sz="900"/>
        </a:p>
        <a:p>
          <a:endParaRPr lang="de-CH" sz="900"/>
        </a:p>
        <a:p>
          <a:endParaRPr lang="de-CH" sz="900"/>
        </a:p>
        <a:p>
          <a:endParaRPr lang="de-CH" sz="900"/>
        </a:p>
        <a:p>
          <a:endParaRPr lang="de-CH" sz="900"/>
        </a:p>
        <a:p>
          <a:endParaRPr lang="de-CH" sz="900"/>
        </a:p>
        <a:p>
          <a:endParaRPr lang="de-CH" sz="900"/>
        </a:p>
        <a:p>
          <a:endParaRPr lang="de-CH" sz="900"/>
        </a:p>
        <a:p>
          <a:endParaRPr lang="de-CH" sz="900"/>
        </a:p>
        <a:p>
          <a:endParaRPr lang="de-CH" sz="900"/>
        </a:p>
        <a:p>
          <a:endParaRPr lang="de-CH" sz="900"/>
        </a:p>
        <a:p>
          <a:r>
            <a:rPr lang="de-CH" sz="900"/>
            <a:t>	</a:t>
          </a:r>
        </a:p>
        <a:p>
          <a:endParaRPr lang="de-CH" sz="900"/>
        </a:p>
        <a:p>
          <a:endParaRPr lang="de-CH" sz="900"/>
        </a:p>
        <a:p>
          <a:endParaRPr lang="de-CH" sz="900"/>
        </a:p>
      </xdr:txBody>
    </xdr:sp>
    <xdr:clientData/>
  </xdr:oneCellAnchor>
  <xdr:twoCellAnchor>
    <xdr:from>
      <xdr:col>5</xdr:col>
      <xdr:colOff>791350</xdr:colOff>
      <xdr:row>16</xdr:row>
      <xdr:rowOff>566</xdr:rowOff>
    </xdr:from>
    <xdr:to>
      <xdr:col>8</xdr:col>
      <xdr:colOff>757044</xdr:colOff>
      <xdr:row>29</xdr:row>
      <xdr:rowOff>35277</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251460</xdr:colOff>
      <xdr:row>26</xdr:row>
      <xdr:rowOff>60960</xdr:rowOff>
    </xdr:from>
    <xdr:ext cx="3131820" cy="388620"/>
    <xdr:sp macro="" textlink="">
      <xdr:nvSpPr>
        <xdr:cNvPr id="18" name="Textfeld 17">
          <a:extLst>
            <a:ext uri="{FF2B5EF4-FFF2-40B4-BE49-F238E27FC236}">
              <a16:creationId xmlns:a16="http://schemas.microsoft.com/office/drawing/2014/main" id="{00000000-0008-0000-0000-000012000000}"/>
            </a:ext>
          </a:extLst>
        </xdr:cNvPr>
        <xdr:cNvSpPr txBox="1"/>
      </xdr:nvSpPr>
      <xdr:spPr>
        <a:xfrm>
          <a:off x="251460" y="4472940"/>
          <a:ext cx="3131820" cy="388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a:p>
          <a:r>
            <a:rPr lang="de-CH" sz="1100"/>
            <a:t>				</a:t>
          </a:r>
        </a:p>
      </xdr:txBody>
    </xdr:sp>
    <xdr:clientData/>
  </xdr:oneCellAnchor>
  <xdr:oneCellAnchor>
    <xdr:from>
      <xdr:col>0</xdr:col>
      <xdr:colOff>112890</xdr:colOff>
      <xdr:row>25</xdr:row>
      <xdr:rowOff>56445</xdr:rowOff>
    </xdr:from>
    <xdr:ext cx="252872" cy="543395"/>
    <xdr:sp macro="" textlink="">
      <xdr:nvSpPr>
        <xdr:cNvPr id="19" name="Textfeld 18">
          <a:extLst>
            <a:ext uri="{FF2B5EF4-FFF2-40B4-BE49-F238E27FC236}">
              <a16:creationId xmlns:a16="http://schemas.microsoft.com/office/drawing/2014/main" id="{00000000-0008-0000-0000-000013000000}"/>
            </a:ext>
          </a:extLst>
        </xdr:cNvPr>
        <xdr:cNvSpPr txBox="1"/>
      </xdr:nvSpPr>
      <xdr:spPr>
        <a:xfrm>
          <a:off x="112890" y="4339167"/>
          <a:ext cx="252872" cy="54339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xdr:txBody>
    </xdr:sp>
    <xdr:clientData/>
  </xdr:oneCellAnchor>
  <xdr:oneCellAnchor>
    <xdr:from>
      <xdr:col>0</xdr:col>
      <xdr:colOff>723900</xdr:colOff>
      <xdr:row>35</xdr:row>
      <xdr:rowOff>114300</xdr:rowOff>
    </xdr:from>
    <xdr:ext cx="184731" cy="264560"/>
    <xdr:sp macro="" textlink="">
      <xdr:nvSpPr>
        <xdr:cNvPr id="20" name="Textfeld 19">
          <a:extLst>
            <a:ext uri="{FF2B5EF4-FFF2-40B4-BE49-F238E27FC236}">
              <a16:creationId xmlns:a16="http://schemas.microsoft.com/office/drawing/2014/main" id="{00000000-0008-0000-0000-000014000000}"/>
            </a:ext>
          </a:extLst>
        </xdr:cNvPr>
        <xdr:cNvSpPr txBox="1"/>
      </xdr:nvSpPr>
      <xdr:spPr>
        <a:xfrm>
          <a:off x="723900" y="603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editAs="oneCell">
    <xdr:from>
      <xdr:col>2</xdr:col>
      <xdr:colOff>883308</xdr:colOff>
      <xdr:row>16</xdr:row>
      <xdr:rowOff>3563</xdr:rowOff>
    </xdr:from>
    <xdr:to>
      <xdr:col>5</xdr:col>
      <xdr:colOff>778228</xdr:colOff>
      <xdr:row>29</xdr:row>
      <xdr:rowOff>42333</xdr:rowOff>
    </xdr:to>
    <xdr:pic>
      <xdr:nvPicPr>
        <xdr:cNvPr id="16" name="Grafik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3169308" y="2762285"/>
          <a:ext cx="2926692" cy="2240104"/>
        </a:xfrm>
        <a:prstGeom prst="rect">
          <a:avLst/>
        </a:prstGeom>
      </xdr:spPr>
    </xdr:pic>
    <xdr:clientData/>
  </xdr:twoCellAnchor>
  <xdr:twoCellAnchor editAs="oneCell">
    <xdr:from>
      <xdr:col>8</xdr:col>
      <xdr:colOff>750711</xdr:colOff>
      <xdr:row>16</xdr:row>
      <xdr:rowOff>563</xdr:rowOff>
    </xdr:from>
    <xdr:to>
      <xdr:col>12</xdr:col>
      <xdr:colOff>14112</xdr:colOff>
      <xdr:row>29</xdr:row>
      <xdr:rowOff>42333</xdr:rowOff>
    </xdr:to>
    <xdr:pic>
      <xdr:nvPicPr>
        <xdr:cNvPr id="23" name="Grafik 22">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3"/>
        <a:stretch>
          <a:fillRect/>
        </a:stretch>
      </xdr:blipFill>
      <xdr:spPr>
        <a:xfrm>
          <a:off x="9153878" y="2759285"/>
          <a:ext cx="2939345" cy="2243104"/>
        </a:xfrm>
        <a:prstGeom prst="rect">
          <a:avLst/>
        </a:prstGeom>
      </xdr:spPr>
    </xdr:pic>
    <xdr:clientData/>
  </xdr:twoCellAnchor>
  <xdr:oneCellAnchor>
    <xdr:from>
      <xdr:col>0</xdr:col>
      <xdr:colOff>7056</xdr:colOff>
      <xdr:row>28</xdr:row>
      <xdr:rowOff>80998</xdr:rowOff>
    </xdr:from>
    <xdr:ext cx="5813777" cy="5463540"/>
    <xdr:sp macro="" textlink="">
      <xdr:nvSpPr>
        <xdr:cNvPr id="28" name="Textfeld 27">
          <a:extLst>
            <a:ext uri="{FF2B5EF4-FFF2-40B4-BE49-F238E27FC236}">
              <a16:creationId xmlns:a16="http://schemas.microsoft.com/office/drawing/2014/main" id="{00000000-0008-0000-0000-00001C000000}"/>
            </a:ext>
          </a:extLst>
        </xdr:cNvPr>
        <xdr:cNvSpPr txBox="1"/>
      </xdr:nvSpPr>
      <xdr:spPr>
        <a:xfrm>
          <a:off x="7056" y="4596554"/>
          <a:ext cx="5813777" cy="5463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de-CH" sz="900" baseline="0"/>
            <a:t>GRUNDLAGEN UND HINWEISE</a:t>
          </a:r>
        </a:p>
        <a:p>
          <a:r>
            <a:rPr lang="de-CH" sz="900" baseline="0"/>
            <a:t>Die vorliegende Software basiert auf den Vorgaben einer &lt;Europäischen Technischen Zulassung ETA&gt; für  PERINSUL S und PERINSUL  HL. Ausgehend von der dort festgelegten  Charakteristischen Druckfestigkeit fk [MPa]  erbringt  das Programm den Nachweis der Tragsicherheit unter Berücksichtigung der individuellen Gegebenheiten und ist als Orientierungshilfe für den zuständigen Planer zu verstehen. Die Verantwortung für die Statik als Ganzes verbleibt weiterhin beim Tragwerksplaner. Zu dessen Verständnis  sind die Grundlagen nachstehend skizziert.</a:t>
          </a:r>
        </a:p>
        <a:p>
          <a:endParaRPr lang="de-CH" sz="900" baseline="0"/>
        </a:p>
        <a:p>
          <a:r>
            <a:rPr lang="de-CH" sz="900" baseline="0"/>
            <a:t>Die Berechnung basiert auf dem Prinzip der Nachweisführung. Ausgehend von den  benötigten Angaben  (gelbe Eingabefelder!) werden die zulässigen Kräftepaare  aus Vertikallast V [kN/m'] und  Horizontallast  H [kN]) mitgeteilt, so wie sie gleichzeitig auftreten dürfen. Dazu finden sich 11 Abstufungen, ausgehend von Horizontallast Null bis zu Hmax zul. = 0.10 · Vzul. [kN/m'] · Wandlänge L[m'], mit der dabei herrschenden Reibungskraft  µR [%]. </a:t>
          </a:r>
        </a:p>
        <a:p>
          <a:endParaRPr lang="de-CH" sz="900" baseline="0"/>
        </a:p>
        <a:p>
          <a:r>
            <a:rPr lang="de-CH" sz="900" baseline="0"/>
            <a:t>Die zulässigen Wandlasten basieren auf  Nenn - bzw.  Gebrauchslastniveau.  Für die Vertikallast  muss damit gelten:</a:t>
          </a:r>
        </a:p>
        <a:p>
          <a:r>
            <a:rPr lang="de-CH" sz="900" baseline="0"/>
            <a:t>Vzul.  laut Tabelle [kN/m'] ≥ nominelle Vertikallast [kN/m'].</a:t>
          </a:r>
        </a:p>
        <a:p>
          <a:endParaRPr lang="de-CH" sz="900" baseline="0"/>
        </a:p>
        <a:p>
          <a:r>
            <a:rPr lang="de-CH" sz="900" baseline="0"/>
            <a:t>Für die Horizontallast ist folgendes zu beachten: Der zulässige Wert ist abhängig von der Wandlänge L [mm] und dem Hebelarm h [mm]. Letzterer ist zu verstehen als Abstand zwischen der Höhe die einwirkenden Längskraft und dem betreffenden Mauerfuss. Das Verhältnis ist auf den Maximalwert (h / L) ≤ 1.667,  und den Minimalwert   </a:t>
          </a:r>
        </a:p>
        <a:p>
          <a:r>
            <a:rPr lang="de-CH" sz="900" baseline="0"/>
            <a:t>h minimal = 2500 mm beschränkt. Wirkt die Horizontalkraft parallel einer (gemauerten) Wandscheibe mit mehreren  Türöffnungen, so ist sie im Verhältnis der Biegesteifigkeiten der einzelnen Wandabschnitte aufzuteilen. Für jeden Wandabschnitt ist dann separat der Nachweis für Vzul. und Hzul. zu erbringen. </a:t>
          </a:r>
          <a:r>
            <a:rPr lang="de-CH" sz="900" baseline="0">
              <a:solidFill>
                <a:srgbClr val="FF0000"/>
              </a:solidFill>
            </a:rPr>
            <a:t>Hvorh. ist jedoch nur  zu berücksichtigen, wenn im betreffenden Geschoss keine aussteifenden Betonelemente (Wände, Liftschacht, Treppenhaus etc.) die horizontale Ableitung sicherstellen.</a:t>
          </a:r>
        </a:p>
        <a:p>
          <a:endParaRPr lang="de-CH" sz="900" baseline="0"/>
        </a:p>
        <a:p>
          <a:r>
            <a:rPr lang="de-CH" sz="900" baseline="0"/>
            <a:t>PERINSUL S und HL sind einander auf dem Bildschirm direkt gegenübergestellt. Die benötigten Angaben zur Konstruktion (gelbe Felder) sind nur auf dem linken Formular (Typ S) anzugeben. Sie werden vom Programm automatisch auf das rechte Formular (Typ HL) übergeleitet. Der fk -Fraktilwert [%] im orangen Feld kann  hingegen individuell geändert werden.</a:t>
          </a:r>
        </a:p>
        <a:p>
          <a:endParaRPr lang="de-CH" sz="900" baseline="0"/>
        </a:p>
        <a:p>
          <a:r>
            <a:rPr lang="de-CH" sz="900" baseline="0"/>
            <a:t>BERECHNUNGSMODELL  </a:t>
          </a:r>
          <a:r>
            <a:rPr lang="de-CH" sz="900" baseline="0">
              <a:solidFill>
                <a:srgbClr val="FF0000"/>
              </a:solidFill>
            </a:rPr>
            <a:t>PERINSUL S unter Kalksandstein (KS)</a:t>
          </a:r>
        </a:p>
        <a:p>
          <a:r>
            <a:rPr lang="de-CH" sz="900" baseline="0"/>
            <a:t>Massgebend für die Berechnung ist die zulässige zentrische Druckspannung im PERINSUL auf </a:t>
          </a:r>
          <a:r>
            <a:rPr lang="de-CH" sz="900" baseline="0">
              <a:solidFill>
                <a:srgbClr val="FF0000"/>
              </a:solidFill>
            </a:rPr>
            <a:t>Gebrauchslastniveau</a:t>
          </a:r>
          <a:r>
            <a:rPr lang="de-CH" sz="900" baseline="0"/>
            <a:t>.  Sie ist mit roter Untermalung angegeben. Ausgangspunkt zu deren Bestimmung  ist der laut ETA festgesetzte Wert </a:t>
          </a:r>
          <a:r>
            <a:rPr lang="de-CH" sz="900" baseline="0">
              <a:solidFill>
                <a:srgbClr val="FF0000"/>
              </a:solidFill>
            </a:rPr>
            <a:t>fk</a:t>
          </a:r>
          <a:r>
            <a:rPr lang="de-CH" sz="900" i="1" baseline="0">
              <a:solidFill>
                <a:srgbClr val="FF0000"/>
              </a:solidFill>
            </a:rPr>
            <a:t>ETA</a:t>
          </a:r>
          <a:r>
            <a:rPr lang="de-CH" sz="900" baseline="0">
              <a:solidFill>
                <a:srgbClr val="FF0000"/>
              </a:solidFill>
            </a:rPr>
            <a:t> = 1.20  MPa</a:t>
          </a:r>
          <a:r>
            <a:rPr lang="de-CH" sz="900" baseline="0">
              <a:solidFill>
                <a:srgbClr val="0070C0"/>
              </a:solidFill>
            </a:rPr>
            <a:t>*</a:t>
          </a:r>
          <a:r>
            <a:rPr lang="de-CH" sz="900" baseline="0"/>
            <a:t>. Mit Teilsicherheitsbeiwerten </a:t>
          </a:r>
          <a:r>
            <a:rPr lang="el-GR" sz="900" baseline="0"/>
            <a:t>γ</a:t>
          </a:r>
          <a:r>
            <a:rPr lang="de-CH" sz="900" baseline="0"/>
            <a:t>M (1.25 Modell · 1.25 Alterung) x </a:t>
          </a:r>
          <a:r>
            <a:rPr lang="el-GR" sz="900" baseline="0"/>
            <a:t>γ</a:t>
          </a:r>
          <a:r>
            <a:rPr lang="de-CH" sz="900" baseline="0"/>
            <a:t>F (1.4 Last) </a:t>
          </a:r>
          <a:r>
            <a:rPr lang="de-CH" sz="900" baseline="0">
              <a:solidFill>
                <a:srgbClr val="FF0000"/>
              </a:solidFill>
            </a:rPr>
            <a:t>= </a:t>
          </a:r>
          <a:r>
            <a:rPr lang="el-GR" sz="900" baseline="0">
              <a:solidFill>
                <a:srgbClr val="FF0000"/>
              </a:solidFill>
            </a:rPr>
            <a:t>γ</a:t>
          </a:r>
          <a:r>
            <a:rPr lang="de-CH" sz="900" baseline="0">
              <a:solidFill>
                <a:srgbClr val="FF0000"/>
              </a:solidFill>
            </a:rPr>
            <a:t>S = 2.19 global</a:t>
          </a:r>
          <a:r>
            <a:rPr lang="de-CH" sz="900" baseline="0"/>
            <a:t>  folgt daraus die zulässige zentische Druckspannung von </a:t>
          </a:r>
          <a:r>
            <a:rPr lang="de-CH" sz="900" baseline="0">
              <a:solidFill>
                <a:srgbClr val="FF0000"/>
              </a:solidFill>
            </a:rPr>
            <a:t>550 kPa</a:t>
          </a:r>
          <a:r>
            <a:rPr lang="de-CH" sz="900" baseline="0"/>
            <a:t>. </a:t>
          </a:r>
          <a:r>
            <a:rPr lang="de-CH" sz="900" i="1" baseline="0">
              <a:solidFill>
                <a:srgbClr val="0070C0"/>
              </a:solidFill>
            </a:rPr>
            <a:t>*Gemessen am Referenzprofil für PERINSUL S aus statistischer Auswertung entspricht der Wert fkETA = 1.20 MPa aktuell der  1.35% Fraktile  (Unterschreitungs -Häufigkeit). Dieser im blauen Eingabefeld  rot aufgeführte Wert  kann  zu Vergleichszwecken in der Bandbreite 0.1% ≤ (fk%)  ≤ 10% verändert werden.  Je nach dem resultieren daraus grössere oder kleinere zulässige Wandlasten. Die statistischen Grundlagen hierbei basieren auf Vertrauensniveau VN 95%.</a:t>
          </a:r>
        </a:p>
        <a:p>
          <a:endParaRPr lang="de-CH" sz="900" baseline="0"/>
        </a:p>
        <a:p>
          <a:endParaRPr lang="de-CH" sz="900" baseline="0"/>
        </a:p>
        <a:p>
          <a:endParaRPr lang="de-CH" sz="900" baseline="0"/>
        </a:p>
        <a:p>
          <a:endParaRPr lang="de-CH" sz="900"/>
        </a:p>
      </xdr:txBody>
    </xdr:sp>
    <xdr:clientData/>
  </xdr:oneCellAnchor>
  <xdr:twoCellAnchor>
    <xdr:from>
      <xdr:col>0</xdr:col>
      <xdr:colOff>1</xdr:colOff>
      <xdr:row>15</xdr:row>
      <xdr:rowOff>166511</xdr:rowOff>
    </xdr:from>
    <xdr:to>
      <xdr:col>2</xdr:col>
      <xdr:colOff>874890</xdr:colOff>
      <xdr:row>29</xdr:row>
      <xdr:rowOff>42333</xdr:rowOff>
    </xdr:to>
    <xdr:graphicFrame macro="">
      <xdr:nvGraphicFramePr>
        <xdr:cNvPr id="7" name="Diagramm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723900</xdr:colOff>
      <xdr:row>0</xdr:row>
      <xdr:rowOff>0</xdr:rowOff>
    </xdr:from>
    <xdr:ext cx="184731" cy="264560"/>
    <xdr:sp macro="" textlink="">
      <xdr:nvSpPr>
        <xdr:cNvPr id="20" name="Textfeld 19">
          <a:extLst>
            <a:ext uri="{FF2B5EF4-FFF2-40B4-BE49-F238E27FC236}">
              <a16:creationId xmlns:a16="http://schemas.microsoft.com/office/drawing/2014/main" id="{00000000-0008-0000-0100-000014000000}"/>
            </a:ext>
          </a:extLst>
        </xdr:cNvPr>
        <xdr:cNvSpPr txBox="1"/>
      </xdr:nvSpPr>
      <xdr:spPr>
        <a:xfrm>
          <a:off x="723900" y="603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0</xdr:col>
      <xdr:colOff>723900</xdr:colOff>
      <xdr:row>0</xdr:row>
      <xdr:rowOff>0</xdr:rowOff>
    </xdr:from>
    <xdr:ext cx="184731" cy="264560"/>
    <xdr:sp macro="" textlink="">
      <xdr:nvSpPr>
        <xdr:cNvPr id="14" name="Textfeld 13">
          <a:extLst>
            <a:ext uri="{FF2B5EF4-FFF2-40B4-BE49-F238E27FC236}">
              <a16:creationId xmlns:a16="http://schemas.microsoft.com/office/drawing/2014/main" id="{00000000-0008-0000-0100-00000E000000}"/>
            </a:ext>
          </a:extLst>
        </xdr:cNvPr>
        <xdr:cNvSpPr txBox="1"/>
      </xdr:nvSpPr>
      <xdr:spPr>
        <a:xfrm>
          <a:off x="723900" y="603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6</xdr:col>
      <xdr:colOff>85268</xdr:colOff>
      <xdr:row>27</xdr:row>
      <xdr:rowOff>28634</xdr:rowOff>
    </xdr:from>
    <xdr:ext cx="5539740" cy="5524500"/>
    <xdr:sp macro="" textlink="">
      <xdr:nvSpPr>
        <xdr:cNvPr id="24" name="Textfeld 23">
          <a:extLst>
            <a:ext uri="{FF2B5EF4-FFF2-40B4-BE49-F238E27FC236}">
              <a16:creationId xmlns:a16="http://schemas.microsoft.com/office/drawing/2014/main" id="{00000000-0008-0000-0100-000018000000}"/>
            </a:ext>
          </a:extLst>
        </xdr:cNvPr>
        <xdr:cNvSpPr txBox="1"/>
      </xdr:nvSpPr>
      <xdr:spPr>
        <a:xfrm>
          <a:off x="5961592" y="4531985"/>
          <a:ext cx="5539740" cy="5524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de-CH" sz="900" baseline="0"/>
            <a:t>GRUNDLAGEN UND HINWEISE</a:t>
          </a:r>
        </a:p>
        <a:p>
          <a:r>
            <a:rPr lang="de-CH" sz="900" baseline="0"/>
            <a:t>Die vorliegende Software basiert auf den Vorgaben einer &lt;Europäischen Technischen Zulassung ETA&gt; für  PERINSUL S und PERINSUL  HL. Ausgehend von der dort festgelegten  Charakteristischen Druckfestigkeit fk [MPa]  erbringt  das Programm den Nachweis der Tragsicherheit unter Berücksichtigung der individuellen Gegebenheiten und ist als Orientierungshilfe für den zuständigen Planer zu verstehen. Die Verantwortung für die Statik als Ganzes verbleibt weiterhin beim Tragwerksplaner. Zu dessen Verständnis  sind die Grundlagen nachstehend skizziert.</a:t>
          </a:r>
        </a:p>
        <a:p>
          <a:endParaRPr lang="de-CH" sz="900" baseline="0"/>
        </a:p>
        <a:p>
          <a:r>
            <a:rPr lang="de-CH" sz="900" baseline="0"/>
            <a:t>Die Berechnung basiert auf dem Prinzip der Nachweisführung. Ausgehend von den  benötigten Angaben  (gelbe Eingabefelder!) werden die zulässigen Kräftepaare  aus Vertikallast V [kN/m'] und  Horizontallast  H [kN]) mitgeteilt, so wie sie gleichzeitig auftreten dürfen. Dazu finden sich 11 Abstufungen, ausgehend von Horizontallast Null bis zu Hmax zul. = 0.10 · Vzul. [kN/m'] · Wandlänge L[m'], mit der dabei herrschenden Reibungskraft  µR [%]. </a:t>
          </a:r>
        </a:p>
        <a:p>
          <a:endParaRPr lang="de-CH" sz="900" baseline="0"/>
        </a:p>
        <a:p>
          <a:r>
            <a:rPr lang="de-CH" sz="900" baseline="0"/>
            <a:t>Die zulässigen Wandlasten basieren auf  Nenn - bzw.  Gebrauchslastniveau.  Für die Vertikallast  muss damit gelten:</a:t>
          </a:r>
        </a:p>
        <a:p>
          <a:r>
            <a:rPr lang="de-CH" sz="900" baseline="0"/>
            <a:t>Vzul.  laut Tabelle [kN/m'] ≥ nominelle Vertikallast [kN/m'].</a:t>
          </a:r>
        </a:p>
        <a:p>
          <a:endParaRPr lang="de-CH" sz="900" baseline="0"/>
        </a:p>
        <a:p>
          <a:r>
            <a:rPr lang="de-CH" sz="900" baseline="0"/>
            <a:t>Für die Horizontallast ist folgendes zu beachten: Der zulässige Wert ist abhängig von der Wandlänge L [mm] und dem Hebelarm h [mm]. Letzterer ist zu verstehen als Abstand zwischen der Höhe die einwirkenden Längskraft und dem betreffenden Mauerfuss. Das Verhältnis ist auf den Maximalwert (h / L) ≤ 1.667,  und den Minimalwert   </a:t>
          </a:r>
        </a:p>
        <a:p>
          <a:r>
            <a:rPr lang="de-CH" sz="900" baseline="0"/>
            <a:t>h minimal = 2500 mm beschränkt. Wirkt die Horizontalkraft parallel einer (gemauerten) Wandscheibe mit mehreren  Türöffnungen, so ist sie im Verhältnis der Biegesteifigkeiten der einzelnen Wandabschnitte aufzuteilen. Für jeden Wandabschnitt ist dann separat der Nachweis für Vzul. und Hzul. zu erbringen. </a:t>
          </a:r>
          <a:r>
            <a:rPr lang="de-CH" sz="900" baseline="0">
              <a:solidFill>
                <a:srgbClr val="FF0000"/>
              </a:solidFill>
            </a:rPr>
            <a:t>Hvorh. ist jedoch nur  zu berücksichtigen, wenn im betreffenden Geschoss keine aussteifenden Betonelemente (Wände, Liftschacht, Treppenhaus etc.) die horizontale Ableitung sicherstellen.</a:t>
          </a:r>
        </a:p>
        <a:p>
          <a:endParaRPr lang="de-CH" sz="900" baseline="0">
            <a:solidFill>
              <a:srgbClr val="FF0000"/>
            </a:solidFill>
          </a:endParaRPr>
        </a:p>
        <a:p>
          <a:r>
            <a:rPr lang="de-CH" sz="900" baseline="0"/>
            <a:t>PERINSUL S und HL sind einander auf dem Bildschirm direkt gegenübergestellt. Die benötigten Angaben zur Konstruktion (gelbe Felder) sind nur auf dem linken Formular (Typ S) anzugeben. Sie werden vom Programm automatisch auf das rechte Formular (Typ HL) übergeleitet. Der fk -Fraktilwert [%] im orangen Feld kann  hingegen individuell geändert werden.</a:t>
          </a:r>
        </a:p>
        <a:p>
          <a:endParaRPr lang="de-CH" sz="900" baseline="0"/>
        </a:p>
        <a:p>
          <a:r>
            <a:rPr lang="de-CH" sz="900" baseline="0"/>
            <a:t>BERECHNUNGSMODELL  </a:t>
          </a:r>
          <a:r>
            <a:rPr lang="de-CH" sz="900" baseline="0">
              <a:solidFill>
                <a:srgbClr val="FF0000"/>
              </a:solidFill>
            </a:rPr>
            <a:t>PERINSUL HL unter Vollziegelstein (KMz/KK)</a:t>
          </a:r>
        </a:p>
        <a:p>
          <a:r>
            <a:rPr lang="de-CH" sz="900" baseline="0"/>
            <a:t>Massgebend für die Berechnung ist die zulässige zentrische Druckspannung im PERINSUL auf </a:t>
          </a:r>
          <a:r>
            <a:rPr lang="de-CH" sz="900" baseline="0">
              <a:solidFill>
                <a:srgbClr val="FF0000"/>
              </a:solidFill>
            </a:rPr>
            <a:t>Gebrauchslastniveau.</a:t>
          </a:r>
          <a:r>
            <a:rPr lang="de-CH" sz="900" baseline="0"/>
            <a:t>  Sie ist mit roter Untermalung angegeben. Ausgangspunkt zu deren Bestimmung  ist der laut ETA festgesetzte Wert </a:t>
          </a:r>
          <a:r>
            <a:rPr lang="de-CH" sz="900" baseline="0">
              <a:solidFill>
                <a:srgbClr val="FF0000"/>
              </a:solidFill>
            </a:rPr>
            <a:t>fk</a:t>
          </a:r>
          <a:r>
            <a:rPr lang="de-CH" sz="900" i="1" baseline="0">
              <a:solidFill>
                <a:srgbClr val="FF0000"/>
              </a:solidFill>
            </a:rPr>
            <a:t>ETA</a:t>
          </a:r>
          <a:r>
            <a:rPr lang="de-CH" sz="900" baseline="0">
              <a:solidFill>
                <a:srgbClr val="FF0000"/>
              </a:solidFill>
            </a:rPr>
            <a:t> = 1.60  MPa</a:t>
          </a:r>
          <a:r>
            <a:rPr lang="de-CH" sz="900" baseline="0"/>
            <a:t>*. Mit Teilsicherheitsbeiwerten </a:t>
          </a:r>
          <a:r>
            <a:rPr lang="el-GR" sz="900" baseline="0"/>
            <a:t>γ</a:t>
          </a:r>
          <a:r>
            <a:rPr lang="de-CH" sz="900" baseline="0"/>
            <a:t>M (1.25 Modell · 1.35 Alterung) x </a:t>
          </a:r>
          <a:r>
            <a:rPr lang="el-GR" sz="900" baseline="0"/>
            <a:t>γ</a:t>
          </a:r>
          <a:r>
            <a:rPr lang="de-CH" sz="900" baseline="0"/>
            <a:t>F (1.4 Last) </a:t>
          </a:r>
          <a:r>
            <a:rPr lang="de-CH" sz="900" baseline="0">
              <a:solidFill>
                <a:srgbClr val="FF0000"/>
              </a:solidFill>
            </a:rPr>
            <a:t>= </a:t>
          </a:r>
          <a:r>
            <a:rPr lang="el-GR" sz="900" baseline="0">
              <a:solidFill>
                <a:srgbClr val="FF0000"/>
              </a:solidFill>
            </a:rPr>
            <a:t>γ</a:t>
          </a:r>
          <a:r>
            <a:rPr lang="de-CH" sz="900" baseline="0">
              <a:solidFill>
                <a:srgbClr val="FF0000"/>
              </a:solidFill>
            </a:rPr>
            <a:t>S = 2,36 global  </a:t>
          </a:r>
          <a:r>
            <a:rPr lang="de-CH" sz="900" baseline="0"/>
            <a:t>folgt daraus die zulässige zentische Druckspannung von </a:t>
          </a:r>
          <a:r>
            <a:rPr lang="de-CH" sz="900" baseline="0">
              <a:solidFill>
                <a:srgbClr val="FF0000"/>
              </a:solidFill>
            </a:rPr>
            <a:t>680 kPa</a:t>
          </a:r>
          <a:r>
            <a:rPr lang="de-CH" sz="900" baseline="0"/>
            <a:t>.</a:t>
          </a:r>
          <a:r>
            <a:rPr lang="de-CH" sz="900" i="1" baseline="0">
              <a:solidFill>
                <a:srgbClr val="0070C0"/>
              </a:solidFill>
            </a:rPr>
            <a:t>*Gemessen am Referenzprofil für PERINSUL HL aus statistischer Auswertung entspricht der Wert fkETA = 1.60 MPa aktuell der  1,10 % Fraktile  (Unterschreitungs -Häufigkeit). Dieser im blauen Eingabefeld rot aufgeführte Wert  kann  zu Vergleichszwecken in der Bandbreite </a:t>
          </a:r>
        </a:p>
        <a:p>
          <a:r>
            <a:rPr lang="de-CH" sz="900" i="1" baseline="0">
              <a:solidFill>
                <a:srgbClr val="0070C0"/>
              </a:solidFill>
            </a:rPr>
            <a:t>0.1% ≤ (fk%)  ≤ 10% verändert werden.  Je nach dem resultieren daraus grössere oder kleinere zulässige Wandlasten. Die statistischen Grundlagen hierbei basieren auf Vertrauensniveau VN 95%.</a:t>
          </a:r>
        </a:p>
        <a:p>
          <a:endParaRPr lang="de-CH" sz="900" baseline="0"/>
        </a:p>
        <a:p>
          <a:endParaRPr lang="de-CH" sz="900" baseline="0"/>
        </a:p>
        <a:p>
          <a:endParaRPr lang="de-CH" sz="900" baseline="0"/>
        </a:p>
        <a:p>
          <a:endParaRPr lang="de-CH" sz="900" baseline="0"/>
        </a:p>
        <a:p>
          <a:endParaRPr lang="de-CH" sz="900" baseline="0"/>
        </a:p>
        <a:p>
          <a:endParaRPr lang="de-CH" sz="900" baseline="0"/>
        </a:p>
        <a:p>
          <a:endParaRPr lang="de-CH" sz="900"/>
        </a:p>
      </xdr:txBody>
    </xdr:sp>
    <xdr:clientData/>
  </xdr:oneCellAnchor>
  <xdr:oneCellAnchor>
    <xdr:from>
      <xdr:col>0</xdr:col>
      <xdr:colOff>251460</xdr:colOff>
      <xdr:row>26</xdr:row>
      <xdr:rowOff>60960</xdr:rowOff>
    </xdr:from>
    <xdr:ext cx="3131820" cy="388620"/>
    <xdr:sp macro="" textlink="">
      <xdr:nvSpPr>
        <xdr:cNvPr id="27" name="Textfeld 26">
          <a:extLst>
            <a:ext uri="{FF2B5EF4-FFF2-40B4-BE49-F238E27FC236}">
              <a16:creationId xmlns:a16="http://schemas.microsoft.com/office/drawing/2014/main" id="{00000000-0008-0000-0100-00001B000000}"/>
            </a:ext>
          </a:extLst>
        </xdr:cNvPr>
        <xdr:cNvSpPr txBox="1"/>
      </xdr:nvSpPr>
      <xdr:spPr>
        <a:xfrm>
          <a:off x="251460" y="4472940"/>
          <a:ext cx="3131820" cy="388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a:p>
          <a:r>
            <a:rPr lang="de-CH" sz="1100"/>
            <a:t>				</a:t>
          </a:r>
        </a:p>
      </xdr:txBody>
    </xdr:sp>
    <xdr:clientData/>
  </xdr:oneCellAnchor>
  <xdr:oneCellAnchor>
    <xdr:from>
      <xdr:col>0</xdr:col>
      <xdr:colOff>112890</xdr:colOff>
      <xdr:row>25</xdr:row>
      <xdr:rowOff>56445</xdr:rowOff>
    </xdr:from>
    <xdr:ext cx="252872" cy="543395"/>
    <xdr:sp macro="" textlink="">
      <xdr:nvSpPr>
        <xdr:cNvPr id="28" name="Textfeld 27">
          <a:extLst>
            <a:ext uri="{FF2B5EF4-FFF2-40B4-BE49-F238E27FC236}">
              <a16:creationId xmlns:a16="http://schemas.microsoft.com/office/drawing/2014/main" id="{00000000-0008-0000-0100-00001C000000}"/>
            </a:ext>
          </a:extLst>
        </xdr:cNvPr>
        <xdr:cNvSpPr txBox="1"/>
      </xdr:nvSpPr>
      <xdr:spPr>
        <a:xfrm>
          <a:off x="112890" y="4300785"/>
          <a:ext cx="252872" cy="54339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xdr:txBody>
    </xdr:sp>
    <xdr:clientData/>
  </xdr:oneCellAnchor>
  <xdr:oneCellAnchor>
    <xdr:from>
      <xdr:col>0</xdr:col>
      <xdr:colOff>723900</xdr:colOff>
      <xdr:row>35</xdr:row>
      <xdr:rowOff>114300</xdr:rowOff>
    </xdr:from>
    <xdr:ext cx="184731" cy="264560"/>
    <xdr:sp macro="" textlink="">
      <xdr:nvSpPr>
        <xdr:cNvPr id="29" name="Textfeld 28">
          <a:extLst>
            <a:ext uri="{FF2B5EF4-FFF2-40B4-BE49-F238E27FC236}">
              <a16:creationId xmlns:a16="http://schemas.microsoft.com/office/drawing/2014/main" id="{00000000-0008-0000-0100-00001D000000}"/>
            </a:ext>
          </a:extLst>
        </xdr:cNvPr>
        <xdr:cNvSpPr txBox="1"/>
      </xdr:nvSpPr>
      <xdr:spPr>
        <a:xfrm>
          <a:off x="723900" y="603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editAs="oneCell">
    <xdr:from>
      <xdr:col>2</xdr:col>
      <xdr:colOff>869579</xdr:colOff>
      <xdr:row>16</xdr:row>
      <xdr:rowOff>0</xdr:rowOff>
    </xdr:from>
    <xdr:to>
      <xdr:col>5</xdr:col>
      <xdr:colOff>725787</xdr:colOff>
      <xdr:row>28</xdr:row>
      <xdr:rowOff>54918</xdr:rowOff>
    </xdr:to>
    <xdr:pic>
      <xdr:nvPicPr>
        <xdr:cNvPr id="30" name="Grafik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a:stretch>
          <a:fillRect/>
        </a:stretch>
      </xdr:blipFill>
      <xdr:spPr>
        <a:xfrm>
          <a:off x="3169309" y="2691027"/>
          <a:ext cx="2693285" cy="2031999"/>
        </a:xfrm>
        <a:prstGeom prst="rect">
          <a:avLst/>
        </a:prstGeom>
      </xdr:spPr>
    </xdr:pic>
    <xdr:clientData/>
  </xdr:twoCellAnchor>
  <xdr:twoCellAnchor editAs="oneCell">
    <xdr:from>
      <xdr:col>8</xdr:col>
      <xdr:colOff>815340</xdr:colOff>
      <xdr:row>16</xdr:row>
      <xdr:rowOff>13730</xdr:rowOff>
    </xdr:from>
    <xdr:to>
      <xdr:col>12</xdr:col>
      <xdr:colOff>1</xdr:colOff>
      <xdr:row>28</xdr:row>
      <xdr:rowOff>61785</xdr:rowOff>
    </xdr:to>
    <xdr:pic>
      <xdr:nvPicPr>
        <xdr:cNvPr id="31" name="Grafik 30">
          <a:extLst>
            <a:ext uri="{FF2B5EF4-FFF2-40B4-BE49-F238E27FC236}">
              <a16:creationId xmlns:a16="http://schemas.microsoft.com/office/drawing/2014/main" id="{00000000-0008-0000-0100-00001F000000}"/>
            </a:ext>
          </a:extLst>
        </xdr:cNvPr>
        <xdr:cNvPicPr>
          <a:picLocks noChangeAspect="1"/>
        </xdr:cNvPicPr>
      </xdr:nvPicPr>
      <xdr:blipFill>
        <a:blip xmlns:r="http://schemas.openxmlformats.org/officeDocument/2006/relationships" r:embed="rId2"/>
        <a:stretch>
          <a:fillRect/>
        </a:stretch>
      </xdr:blipFill>
      <xdr:spPr>
        <a:xfrm>
          <a:off x="8991394" y="2704757"/>
          <a:ext cx="2857363" cy="2025136"/>
        </a:xfrm>
        <a:prstGeom prst="rect">
          <a:avLst/>
        </a:prstGeom>
      </xdr:spPr>
    </xdr:pic>
    <xdr:clientData/>
  </xdr:twoCellAnchor>
  <xdr:oneCellAnchor>
    <xdr:from>
      <xdr:col>0</xdr:col>
      <xdr:colOff>0</xdr:colOff>
      <xdr:row>27</xdr:row>
      <xdr:rowOff>89960</xdr:rowOff>
    </xdr:from>
    <xdr:ext cx="5539740" cy="5463540"/>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0" y="4593311"/>
          <a:ext cx="5539740" cy="54635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de-CH" sz="900" baseline="0"/>
            <a:t>GRUNDLAGEN UND HINWEISE</a:t>
          </a:r>
        </a:p>
        <a:p>
          <a:r>
            <a:rPr lang="de-CH" sz="900" baseline="0"/>
            <a:t>Die vorliegende Software basiert auf den Vorgaben einer &lt;Europäischen Technischen Zulassung ETA&gt; für  PERINSUL S und PERINSUL  HL. Ausgehend von der dort festgelegten  Charakteristischen Druckfestigkeit fk [MPa]  erbringt  das Programm den Nachweis der Tragsicherheit unter Berücksichtigung der individuellen Gegebenheiten und ist als Orientierungshilfe für den zuständigen Planer zu verstehen. Die Verantwortung für die Statik als Ganzes verbleibt weiterhin beim Tragwerksplaner. Zu dessen Verständnis  sind die Grundlagen nachstehend skizziert.</a:t>
          </a:r>
        </a:p>
        <a:p>
          <a:endParaRPr lang="de-CH" sz="900" baseline="0"/>
        </a:p>
        <a:p>
          <a:r>
            <a:rPr lang="de-CH" sz="900" baseline="0"/>
            <a:t>Die Berechnung basiert auf dem Prinzip der Nachweisführung. Ausgehend von den  benötigten Angaben  (gelbe Eingabefelder!) werden die zulässigen Kräftepaare  aus Vertikallast V [kN/m'] und  Horizontallast  H [kN]) mitgeteilt, so wie sie gleichzeitig auftreten dürfen. Dazu finden sich 11 Abstufungen, ausgehend von Horizontallast Null bis zu Hmax zul. = 0.10 · Vzul. [kN/m'] · Wandlänge L[m'], mit der dabei herrschenden Reibungskraft  µR [%]. </a:t>
          </a:r>
        </a:p>
        <a:p>
          <a:endParaRPr lang="de-CH" sz="900" baseline="0"/>
        </a:p>
        <a:p>
          <a:r>
            <a:rPr lang="de-CH" sz="900" baseline="0"/>
            <a:t>Die zulässigen Wandlasten basieren auf  Nenn - bzw.  Gebrauchslastniveau.  Für die Vertikallast  muss damit gelten:</a:t>
          </a:r>
        </a:p>
        <a:p>
          <a:r>
            <a:rPr lang="de-CH" sz="900" baseline="0"/>
            <a:t>Vzul.  laut Tabelle [kN/m'] ≥ nominelle Vertikallast [kN/m'].</a:t>
          </a:r>
        </a:p>
        <a:p>
          <a:endParaRPr lang="de-CH" sz="900" baseline="0"/>
        </a:p>
        <a:p>
          <a:r>
            <a:rPr lang="de-CH" sz="900" baseline="0"/>
            <a:t>Für die Horizontallast ist folgendes zu beachten: Der zulässige Wert ist abhängig von der Wandlänge L [mm] und dem Hebelarm h [mm]. Letzterer ist zu verstehen als Abstand zwischen der Höhe die einwirkenden Längskraft und dem betreffenden Mauerfuss. Das Verhältnis ist auf den Maximalwert (h / L) ≤ 1.667,  und den Minimalwert   </a:t>
          </a:r>
        </a:p>
        <a:p>
          <a:r>
            <a:rPr lang="de-CH" sz="900" baseline="0"/>
            <a:t>h minimal = 2500 mm beschränkt. Wirkt die Horizontalkraft parallel einer (gemauerten) Wandscheibe mit mehreren  Türöffnungen, so ist sie im Verhältnis der Biegesteifigkeiten der einzelnen Wandabschnitte aufzuteilen. Für jeden Wandabschnitt ist dann separat der Nachweis für Vzul. und Hzul. zu erbringen. </a:t>
          </a:r>
          <a:r>
            <a:rPr lang="de-CH" sz="900" baseline="0">
              <a:solidFill>
                <a:srgbClr val="FF0000"/>
              </a:solidFill>
            </a:rPr>
            <a:t>Hvorh. ist jedoch nur  zu berücksichtigen, wenn im betreffenden Geschoss keine aussteifenden Betonelemente (Wände, Liftschacht, Treppenhaus etc.) die horizontale Ableitung sicherstellen.</a:t>
          </a:r>
        </a:p>
        <a:p>
          <a:endParaRPr lang="de-CH" sz="900" baseline="0"/>
        </a:p>
        <a:p>
          <a:r>
            <a:rPr lang="de-CH" sz="900" baseline="0"/>
            <a:t>PERINSUL S und HL sind einander auf dem Bildschirm direkt gegenübergestellt. Die benötigten Angaben zur Konstruktion (gelbe Felder) sind nur auf dem linken Formular (Typ S) anzugeben. Sie werden vom Programm automatisch auf das rechte Formular (Typ HL) übergeleitet. Der fk -Fraktilwert [%] im orangen Feld kann  hingegen individuell geändert werden.</a:t>
          </a:r>
        </a:p>
        <a:p>
          <a:endParaRPr lang="de-CH" sz="900" baseline="0"/>
        </a:p>
        <a:p>
          <a:r>
            <a:rPr lang="de-CH" sz="900" baseline="0"/>
            <a:t>BERECHNUNGSMODELL  </a:t>
          </a:r>
          <a:r>
            <a:rPr lang="de-CH" sz="900" baseline="0">
              <a:solidFill>
                <a:srgbClr val="FF0000"/>
              </a:solidFill>
            </a:rPr>
            <a:t>PERINSUL S unter Vollziegelstein (KMz/KK)</a:t>
          </a:r>
        </a:p>
        <a:p>
          <a:r>
            <a:rPr lang="de-CH" sz="900" baseline="0"/>
            <a:t>Massgebend für die Berechnung ist die zulässige zentrische Druckspannung im PERINSUL auf </a:t>
          </a:r>
          <a:r>
            <a:rPr lang="de-CH" sz="900" baseline="0">
              <a:solidFill>
                <a:srgbClr val="FF0000"/>
              </a:solidFill>
            </a:rPr>
            <a:t>Gebrauchslastniveau</a:t>
          </a:r>
          <a:r>
            <a:rPr lang="de-CH" sz="900" baseline="0"/>
            <a:t>.  Sie ist mit roter Untermalung angegeben. Ausgangspunkt zu deren Bestimmung  ist der laut ETA festgesetzte Wert </a:t>
          </a:r>
          <a:r>
            <a:rPr lang="de-CH" sz="900" baseline="0">
              <a:solidFill>
                <a:srgbClr val="FF0000"/>
              </a:solidFill>
            </a:rPr>
            <a:t>fk</a:t>
          </a:r>
          <a:r>
            <a:rPr lang="de-CH" sz="900" i="1" baseline="0">
              <a:solidFill>
                <a:srgbClr val="FF0000"/>
              </a:solidFill>
            </a:rPr>
            <a:t>ETA</a:t>
          </a:r>
          <a:r>
            <a:rPr lang="de-CH" sz="900" baseline="0">
              <a:solidFill>
                <a:srgbClr val="FF0000"/>
              </a:solidFill>
            </a:rPr>
            <a:t> = 0,90  MPa</a:t>
          </a:r>
          <a:r>
            <a:rPr lang="de-CH" sz="900" baseline="0">
              <a:solidFill>
                <a:srgbClr val="0070C0"/>
              </a:solidFill>
            </a:rPr>
            <a:t>*</a:t>
          </a:r>
          <a:r>
            <a:rPr lang="de-CH" sz="900" baseline="0"/>
            <a:t>. Mit Teilsicherheitsbeiwerten </a:t>
          </a:r>
          <a:r>
            <a:rPr lang="el-GR" sz="900" baseline="0"/>
            <a:t>γ</a:t>
          </a:r>
          <a:r>
            <a:rPr lang="de-CH" sz="900" baseline="0"/>
            <a:t>M (1.25 Modell · 1.25 Alterung) x </a:t>
          </a:r>
          <a:r>
            <a:rPr lang="el-GR" sz="900" baseline="0"/>
            <a:t>γ</a:t>
          </a:r>
          <a:r>
            <a:rPr lang="de-CH" sz="900" baseline="0"/>
            <a:t>F (1.4 Last) </a:t>
          </a:r>
          <a:r>
            <a:rPr lang="de-CH" sz="900" baseline="0">
              <a:solidFill>
                <a:srgbClr val="FF0000"/>
              </a:solidFill>
            </a:rPr>
            <a:t>= </a:t>
          </a:r>
          <a:r>
            <a:rPr lang="el-GR" sz="900" baseline="0">
              <a:solidFill>
                <a:srgbClr val="FF0000"/>
              </a:solidFill>
            </a:rPr>
            <a:t>γ</a:t>
          </a:r>
          <a:r>
            <a:rPr lang="de-CH" sz="900" baseline="0">
              <a:solidFill>
                <a:srgbClr val="FF0000"/>
              </a:solidFill>
            </a:rPr>
            <a:t>S = 2.19 global</a:t>
          </a:r>
          <a:r>
            <a:rPr lang="de-CH" sz="900" baseline="0"/>
            <a:t>  folgt daraus die zulässige zentische Druckspannung von </a:t>
          </a:r>
          <a:r>
            <a:rPr lang="de-CH" sz="900" baseline="0">
              <a:solidFill>
                <a:srgbClr val="FF0000"/>
              </a:solidFill>
            </a:rPr>
            <a:t>410 kPa</a:t>
          </a:r>
          <a:r>
            <a:rPr lang="de-CH" sz="900" baseline="0"/>
            <a:t>. </a:t>
          </a:r>
          <a:r>
            <a:rPr lang="de-CH" sz="900" i="1" baseline="0">
              <a:solidFill>
                <a:srgbClr val="0070C0"/>
              </a:solidFill>
            </a:rPr>
            <a:t>*Gemessen am Referenzprofil für PERINSUL S aus statistischer Auswertung entspricht der Wert fkETA = 0,90 MPa aktuell der  0,04 % Fraktile  (Unterschreitungs -Häufigkeit). Dieser im blauen Eingabefeld rot aufgeführte Wert  kann  zu Vergleichszwecken in der Bandbreite </a:t>
          </a:r>
        </a:p>
        <a:p>
          <a:r>
            <a:rPr lang="de-CH" sz="900" i="1" baseline="0">
              <a:solidFill>
                <a:srgbClr val="0070C0"/>
              </a:solidFill>
            </a:rPr>
            <a:t>0.04% ≤ (fk%)  ≤ 10% verändert werden.  Je nach dem resultieren daraus grössere oder kleinere zulässige Wandlasten. Die statistischen Grundlagen hierbei basieren auf Vertrauensniveau VN 95%.</a:t>
          </a:r>
        </a:p>
        <a:p>
          <a:endParaRPr lang="de-CH" sz="900" baseline="0"/>
        </a:p>
        <a:p>
          <a:endParaRPr lang="de-CH" sz="900" baseline="0"/>
        </a:p>
        <a:p>
          <a:endParaRPr lang="de-CH" sz="900" baseline="0"/>
        </a:p>
        <a:p>
          <a:endParaRPr lang="de-CH" sz="900"/>
        </a:p>
      </xdr:txBody>
    </xdr:sp>
    <xdr:clientData/>
  </xdr:oneCellAnchor>
  <xdr:twoCellAnchor>
    <xdr:from>
      <xdr:col>0</xdr:col>
      <xdr:colOff>0</xdr:colOff>
      <xdr:row>16</xdr:row>
      <xdr:rowOff>0</xdr:rowOff>
    </xdr:from>
    <xdr:to>
      <xdr:col>2</xdr:col>
      <xdr:colOff>868680</xdr:colOff>
      <xdr:row>28</xdr:row>
      <xdr:rowOff>61785</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756</xdr:colOff>
      <xdr:row>16</xdr:row>
      <xdr:rowOff>0</xdr:rowOff>
    </xdr:from>
    <xdr:to>
      <xdr:col>8</xdr:col>
      <xdr:colOff>816096</xdr:colOff>
      <xdr:row>28</xdr:row>
      <xdr:rowOff>48054</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251460</xdr:colOff>
      <xdr:row>26</xdr:row>
      <xdr:rowOff>60960</xdr:rowOff>
    </xdr:from>
    <xdr:ext cx="3131820" cy="388620"/>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251460" y="4472940"/>
          <a:ext cx="3131820" cy="388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a:p>
          <a:r>
            <a:rPr lang="de-CH" sz="1100"/>
            <a:t>				</a:t>
          </a:r>
        </a:p>
      </xdr:txBody>
    </xdr:sp>
    <xdr:clientData/>
  </xdr:oneCellAnchor>
  <xdr:oneCellAnchor>
    <xdr:from>
      <xdr:col>0</xdr:col>
      <xdr:colOff>112890</xdr:colOff>
      <xdr:row>25</xdr:row>
      <xdr:rowOff>56445</xdr:rowOff>
    </xdr:from>
    <xdr:ext cx="252872" cy="543395"/>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112890" y="4300785"/>
          <a:ext cx="252872" cy="54339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xdr:txBody>
    </xdr:sp>
    <xdr:clientData/>
  </xdr:oneCellAnchor>
  <xdr:oneCellAnchor>
    <xdr:from>
      <xdr:col>0</xdr:col>
      <xdr:colOff>723900</xdr:colOff>
      <xdr:row>35</xdr:row>
      <xdr:rowOff>114300</xdr:rowOff>
    </xdr:from>
    <xdr:ext cx="184731" cy="264560"/>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723900" y="603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6</xdr:col>
      <xdr:colOff>152400</xdr:colOff>
      <xdr:row>32</xdr:row>
      <xdr:rowOff>0</xdr:rowOff>
    </xdr:from>
    <xdr:ext cx="5562600" cy="5135880"/>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6073140" y="5417820"/>
          <a:ext cx="5562600" cy="5135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endParaRPr lang="de-CH" sz="900"/>
        </a:p>
        <a:p>
          <a:endParaRPr lang="de-CH" sz="900"/>
        </a:p>
        <a:p>
          <a:endParaRPr lang="de-CH" sz="900"/>
        </a:p>
        <a:p>
          <a:endParaRPr lang="de-CH" sz="900"/>
        </a:p>
        <a:p>
          <a:endParaRPr lang="de-CH" sz="900"/>
        </a:p>
        <a:p>
          <a:endParaRPr lang="de-CH" sz="900"/>
        </a:p>
        <a:p>
          <a:endParaRPr lang="de-CH" sz="900"/>
        </a:p>
        <a:p>
          <a:endParaRPr lang="de-CH" sz="900"/>
        </a:p>
        <a:p>
          <a:endParaRPr lang="de-CH" sz="900"/>
        </a:p>
        <a:p>
          <a:endParaRPr lang="de-CH" sz="900"/>
        </a:p>
      </xdr:txBody>
    </xdr:sp>
    <xdr:clientData/>
  </xdr:oneCellAnchor>
  <xdr:oneCellAnchor>
    <xdr:from>
      <xdr:col>0</xdr:col>
      <xdr:colOff>251460</xdr:colOff>
      <xdr:row>26</xdr:row>
      <xdr:rowOff>60960</xdr:rowOff>
    </xdr:from>
    <xdr:ext cx="3131820" cy="388620"/>
    <xdr:sp macro="" textlink="">
      <xdr:nvSpPr>
        <xdr:cNvPr id="10" name="Textfeld 9">
          <a:extLst>
            <a:ext uri="{FF2B5EF4-FFF2-40B4-BE49-F238E27FC236}">
              <a16:creationId xmlns:a16="http://schemas.microsoft.com/office/drawing/2014/main" id="{00000000-0008-0000-0200-00000A000000}"/>
            </a:ext>
          </a:extLst>
        </xdr:cNvPr>
        <xdr:cNvSpPr txBox="1"/>
      </xdr:nvSpPr>
      <xdr:spPr>
        <a:xfrm>
          <a:off x="251460" y="4472940"/>
          <a:ext cx="3131820" cy="388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a:p>
          <a:r>
            <a:rPr lang="de-CH" sz="1100"/>
            <a:t>				</a:t>
          </a:r>
        </a:p>
      </xdr:txBody>
    </xdr:sp>
    <xdr:clientData/>
  </xdr:oneCellAnchor>
  <xdr:oneCellAnchor>
    <xdr:from>
      <xdr:col>0</xdr:col>
      <xdr:colOff>112890</xdr:colOff>
      <xdr:row>25</xdr:row>
      <xdr:rowOff>56445</xdr:rowOff>
    </xdr:from>
    <xdr:ext cx="252872" cy="543395"/>
    <xdr:sp macro="" textlink="">
      <xdr:nvSpPr>
        <xdr:cNvPr id="11" name="Textfeld 10">
          <a:extLst>
            <a:ext uri="{FF2B5EF4-FFF2-40B4-BE49-F238E27FC236}">
              <a16:creationId xmlns:a16="http://schemas.microsoft.com/office/drawing/2014/main" id="{00000000-0008-0000-0200-00000B000000}"/>
            </a:ext>
          </a:extLst>
        </xdr:cNvPr>
        <xdr:cNvSpPr txBox="1"/>
      </xdr:nvSpPr>
      <xdr:spPr>
        <a:xfrm>
          <a:off x="112890" y="4300785"/>
          <a:ext cx="252872" cy="54339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xdr:txBody>
    </xdr:sp>
    <xdr:clientData/>
  </xdr:oneCellAnchor>
  <xdr:oneCellAnchor>
    <xdr:from>
      <xdr:col>0</xdr:col>
      <xdr:colOff>723900</xdr:colOff>
      <xdr:row>35</xdr:row>
      <xdr:rowOff>114300</xdr:rowOff>
    </xdr:from>
    <xdr:ext cx="184731" cy="264560"/>
    <xdr:sp macro="" textlink="">
      <xdr:nvSpPr>
        <xdr:cNvPr id="12" name="Textfeld 11">
          <a:extLst>
            <a:ext uri="{FF2B5EF4-FFF2-40B4-BE49-F238E27FC236}">
              <a16:creationId xmlns:a16="http://schemas.microsoft.com/office/drawing/2014/main" id="{00000000-0008-0000-0200-00000C000000}"/>
            </a:ext>
          </a:extLst>
        </xdr:cNvPr>
        <xdr:cNvSpPr txBox="1"/>
      </xdr:nvSpPr>
      <xdr:spPr>
        <a:xfrm>
          <a:off x="723900" y="603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oneCellAnchor>
    <xdr:from>
      <xdr:col>6</xdr:col>
      <xdr:colOff>296767</xdr:colOff>
      <xdr:row>27</xdr:row>
      <xdr:rowOff>103960</xdr:rowOff>
    </xdr:from>
    <xdr:ext cx="5539740" cy="5881204"/>
    <xdr:sp macro="" textlink="">
      <xdr:nvSpPr>
        <xdr:cNvPr id="18" name="Textfeld 17">
          <a:extLst>
            <a:ext uri="{FF2B5EF4-FFF2-40B4-BE49-F238E27FC236}">
              <a16:creationId xmlns:a16="http://schemas.microsoft.com/office/drawing/2014/main" id="{00000000-0008-0000-0200-000012000000}"/>
            </a:ext>
          </a:extLst>
        </xdr:cNvPr>
        <xdr:cNvSpPr txBox="1"/>
      </xdr:nvSpPr>
      <xdr:spPr>
        <a:xfrm>
          <a:off x="6233440" y="4648251"/>
          <a:ext cx="5539740" cy="588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de-CH" sz="900" baseline="0"/>
            <a:t>GRUNDLAGEN UND HINWEISE</a:t>
          </a:r>
        </a:p>
        <a:p>
          <a:r>
            <a:rPr lang="de-CH" sz="900" baseline="0"/>
            <a:t>Die vorliegende Software basiert auf den Vorgaben einer &lt;Europäischen Technischen Zulassung ETA&gt; für  PERINSUL S und PERINSUL  HL. Ausgehend von der dort festgelegten  Charakteristischen Druckfestigkeit fk [MPa]  erbringt  das Programm den Nachweis der Tragsicherheit unter Berücksichtigung der individuellen Gegebenheiten und ist als Orientierungshilfe für den zuständigen Planer zu verstehen. Die Verantwortung für die Statik als Ganzes verbleibt weiterhin beim Tragwerksplaner. Zu dessen Verständnis  sind die Grundlagen nachstehend skizziert.</a:t>
          </a:r>
        </a:p>
        <a:p>
          <a:endParaRPr lang="de-CH" sz="900" baseline="0"/>
        </a:p>
        <a:p>
          <a:r>
            <a:rPr lang="de-CH" sz="900" baseline="0"/>
            <a:t>Die Berechnung basiert auf dem Prinzip der Nachweisführung. Ausgehend von den  benötigten Angaben  (gelbe Eingabefelder!) werden die zulässigen Kräftepaare  aus Vertikallast V [kN/m'] und  Horizontallast  H [kN]) mitgeteilt, so wie sie gleichzeitig auftreten dürfen. Dazu finden sich 11 Abstufungen, ausgehend von Horizontallast Null bis zu Hmax zul. = 0.10 · Vzul. [kN/m'] · Wandlänge L[m'], mit der dabei herrschenden Reibungskraft  µR [%]. </a:t>
          </a:r>
        </a:p>
        <a:p>
          <a:endParaRPr lang="de-CH" sz="900" baseline="0"/>
        </a:p>
        <a:p>
          <a:r>
            <a:rPr lang="de-CH" sz="900" baseline="0"/>
            <a:t>Die zulässigen Wandlasten basieren auf  Nenn - bzw.  Gebrauchslastniveau.  Für die Vertikallast  muss damit gelten:</a:t>
          </a:r>
        </a:p>
        <a:p>
          <a:r>
            <a:rPr lang="de-CH" sz="900" baseline="0"/>
            <a:t>Vzul.  laut Tabelle [kN/m'] ≥ nominelle Vertikallast [kN/m'].</a:t>
          </a:r>
        </a:p>
        <a:p>
          <a:endParaRPr lang="de-CH" sz="900" baseline="0"/>
        </a:p>
        <a:p>
          <a:r>
            <a:rPr lang="de-CH" sz="900" baseline="0"/>
            <a:t>Für die Horizontallast ist folgendes zu beachten: Der zulässige Wert ist abhängig von der Wandlänge L [mm] und dem Hebelarm h [mm]. Letzterer ist zu verstehen als Abstand zwischen der Höhe die einwirkenden Längskraft und dem betreffenden Mauerfuss. Das Verhältnis ist auf den Maximalwert (h / L) ≤ 1.667,  und den Minimalwert   </a:t>
          </a:r>
        </a:p>
        <a:p>
          <a:r>
            <a:rPr lang="de-CH" sz="900" baseline="0"/>
            <a:t>h minimal = 2500 mm beschränkt. Wirkt die Horizontalkraft parallel einer (gemauerten) Wandscheibe mit mehreren  Türöffnungen, so ist sie im Verhältnis der Biegesteifigkeiten der einzelnen Wandabschnitte aufzuteilen. Für jeden Wandabschnitt ist dann separat der Nachweis für Vzul. und Hzul. zu erbringen. </a:t>
          </a:r>
          <a:r>
            <a:rPr lang="de-CH" sz="900" baseline="0">
              <a:solidFill>
                <a:srgbClr val="FF0000"/>
              </a:solidFill>
            </a:rPr>
            <a:t>Hvorh. ist jedoch nur  zu berücksichtigen, wenn im betreffenden Geschoss keine aussteifenden Betonelemente (Wände, Liftschacht, Treppenhaus etc.) die horizontale Ableitung sicherstellen.</a:t>
          </a:r>
        </a:p>
        <a:p>
          <a:endParaRPr lang="de-CH" sz="900" baseline="0">
            <a:solidFill>
              <a:srgbClr val="FF0000"/>
            </a:solidFill>
          </a:endParaRPr>
        </a:p>
        <a:p>
          <a:r>
            <a:rPr lang="de-CH" sz="900" baseline="0"/>
            <a:t>PERINSUL S und HL sind einander auf dem Bildschirm direkt gegenübergestellt. Die benötigten Angaben zur Konstruktion (gelbe Felder) sind nur auf dem linken Formular (Typ S) anzugeben. Sie werden vom Programm automatisch auf das rechte Formular (Typ HL) übergeleitet. Der fk -Fraktilwert [%] im orangen Feld kann  hingegen individuell geändert werden.</a:t>
          </a:r>
        </a:p>
        <a:p>
          <a:endParaRPr lang="de-CH" sz="900" baseline="0"/>
        </a:p>
        <a:p>
          <a:endParaRPr lang="de-CH" sz="900" baseline="0"/>
        </a:p>
        <a:p>
          <a:r>
            <a:rPr lang="de-CH" sz="900" baseline="0"/>
            <a:t>BERECHNUNGSMODELL  </a:t>
          </a:r>
          <a:r>
            <a:rPr lang="de-CH" sz="900" baseline="0">
              <a:solidFill>
                <a:srgbClr val="FF0000"/>
              </a:solidFill>
            </a:rPr>
            <a:t>PERINSUL HL unter Ziegelstein mit Wabenwand (HLz)</a:t>
          </a:r>
        </a:p>
        <a:p>
          <a:r>
            <a:rPr lang="de-CH" sz="900" baseline="0"/>
            <a:t>Massgebend für die Berechnung ist die zulässige zentrische Druckspannung im PERINSUL auf </a:t>
          </a:r>
          <a:r>
            <a:rPr lang="de-CH" sz="900" baseline="0">
              <a:solidFill>
                <a:srgbClr val="FF0000"/>
              </a:solidFill>
            </a:rPr>
            <a:t>Gebrauchslastniveau.</a:t>
          </a:r>
          <a:r>
            <a:rPr lang="de-CH" sz="900" baseline="0"/>
            <a:t>  Sie ist mit roter Untermalung angegeben. Ausgangspunkt zu deren Bestimmung  ist der laut ETA festgesetzte Wert </a:t>
          </a:r>
          <a:r>
            <a:rPr lang="de-CH" sz="900" baseline="0">
              <a:solidFill>
                <a:srgbClr val="FF0000"/>
              </a:solidFill>
            </a:rPr>
            <a:t>fk</a:t>
          </a:r>
          <a:r>
            <a:rPr lang="de-CH" sz="900" i="1" baseline="0">
              <a:solidFill>
                <a:srgbClr val="FF0000"/>
              </a:solidFill>
            </a:rPr>
            <a:t>ETA</a:t>
          </a:r>
          <a:r>
            <a:rPr lang="de-CH" sz="900" baseline="0">
              <a:solidFill>
                <a:srgbClr val="FF0000"/>
              </a:solidFill>
            </a:rPr>
            <a:t> = 1.50  MPa</a:t>
          </a:r>
          <a:r>
            <a:rPr lang="de-CH" sz="900" baseline="0"/>
            <a:t>*. Mit Teilsicherheitsbeiwerten </a:t>
          </a:r>
          <a:r>
            <a:rPr lang="el-GR" sz="900" baseline="0"/>
            <a:t>γ</a:t>
          </a:r>
          <a:r>
            <a:rPr lang="de-CH" sz="900" baseline="0"/>
            <a:t>M (1.25 Modell · 1.35 Alterung) x </a:t>
          </a:r>
          <a:r>
            <a:rPr lang="el-GR" sz="900" baseline="0"/>
            <a:t>γ</a:t>
          </a:r>
          <a:r>
            <a:rPr lang="de-CH" sz="900" baseline="0"/>
            <a:t>F (1.4 Last) </a:t>
          </a:r>
          <a:r>
            <a:rPr lang="de-CH" sz="900" baseline="0">
              <a:solidFill>
                <a:srgbClr val="FF0000"/>
              </a:solidFill>
            </a:rPr>
            <a:t>= </a:t>
          </a:r>
          <a:r>
            <a:rPr lang="el-GR" sz="900" baseline="0">
              <a:solidFill>
                <a:srgbClr val="FF0000"/>
              </a:solidFill>
            </a:rPr>
            <a:t>γ</a:t>
          </a:r>
          <a:r>
            <a:rPr lang="de-CH" sz="900" baseline="0">
              <a:solidFill>
                <a:srgbClr val="FF0000"/>
              </a:solidFill>
            </a:rPr>
            <a:t>S = 2,36 global  </a:t>
          </a:r>
          <a:r>
            <a:rPr lang="de-CH" sz="900" baseline="0"/>
            <a:t>folgt daraus die zulässige zentische Druckspannung von </a:t>
          </a:r>
          <a:r>
            <a:rPr lang="de-CH" sz="900" baseline="0">
              <a:solidFill>
                <a:srgbClr val="FF0000"/>
              </a:solidFill>
            </a:rPr>
            <a:t>635 kPa</a:t>
          </a:r>
          <a:r>
            <a:rPr lang="de-CH" sz="900" baseline="0"/>
            <a:t>.</a:t>
          </a:r>
          <a:r>
            <a:rPr lang="de-CH" sz="900" i="1" baseline="0">
              <a:solidFill>
                <a:srgbClr val="0070C0"/>
              </a:solidFill>
            </a:rPr>
            <a:t>*Gemessen am Referenzprofil für PERINSUL HL aus statistischer Auswertung entspricht der Wert fkETA = 1.50 MPa aktuell der  0,70% Fraktile  (Unterschreitungs -Häufigkeit). Dieser im blauen Eingabefeld rot aufgeführte Wert  kann  zu Vergleichszwecken in der Bandbreite </a:t>
          </a:r>
        </a:p>
        <a:p>
          <a:r>
            <a:rPr lang="de-CH" sz="900" i="1" baseline="0">
              <a:solidFill>
                <a:srgbClr val="0070C0"/>
              </a:solidFill>
            </a:rPr>
            <a:t>0.1% ≤ (fk%)  ≤ 10% verändert werden.  Je nach dem resultieren daraus grössere oder kleinere zulässige Wandlasten. Die statistischen Grundlagen hierbei basieren auf Vertrauensniveau VN 95%.</a:t>
          </a:r>
        </a:p>
        <a:p>
          <a:endParaRPr lang="de-CH" sz="900" baseline="0"/>
        </a:p>
        <a:p>
          <a:endParaRPr lang="de-CH" sz="900" baseline="0"/>
        </a:p>
        <a:p>
          <a:endParaRPr lang="de-CH" sz="900" baseline="0"/>
        </a:p>
        <a:p>
          <a:endParaRPr lang="de-CH" sz="900" baseline="0"/>
        </a:p>
        <a:p>
          <a:endParaRPr lang="de-CH" sz="900" baseline="0"/>
        </a:p>
        <a:p>
          <a:endParaRPr lang="de-CH" sz="900" baseline="0"/>
        </a:p>
        <a:p>
          <a:endParaRPr lang="de-CH" sz="900"/>
        </a:p>
      </xdr:txBody>
    </xdr:sp>
    <xdr:clientData/>
  </xdr:oneCellAnchor>
  <xdr:oneCellAnchor>
    <xdr:from>
      <xdr:col>0</xdr:col>
      <xdr:colOff>251460</xdr:colOff>
      <xdr:row>26</xdr:row>
      <xdr:rowOff>60960</xdr:rowOff>
    </xdr:from>
    <xdr:ext cx="3131820" cy="388620"/>
    <xdr:sp macro="" textlink="">
      <xdr:nvSpPr>
        <xdr:cNvPr id="21" name="Textfeld 20">
          <a:extLst>
            <a:ext uri="{FF2B5EF4-FFF2-40B4-BE49-F238E27FC236}">
              <a16:creationId xmlns:a16="http://schemas.microsoft.com/office/drawing/2014/main" id="{00000000-0008-0000-0200-000015000000}"/>
            </a:ext>
          </a:extLst>
        </xdr:cNvPr>
        <xdr:cNvSpPr txBox="1"/>
      </xdr:nvSpPr>
      <xdr:spPr>
        <a:xfrm>
          <a:off x="251460" y="4472940"/>
          <a:ext cx="3131820" cy="388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a:p>
          <a:r>
            <a:rPr lang="de-CH" sz="1100"/>
            <a:t>				</a:t>
          </a:r>
        </a:p>
      </xdr:txBody>
    </xdr:sp>
    <xdr:clientData/>
  </xdr:oneCellAnchor>
  <xdr:oneCellAnchor>
    <xdr:from>
      <xdr:col>0</xdr:col>
      <xdr:colOff>112890</xdr:colOff>
      <xdr:row>25</xdr:row>
      <xdr:rowOff>56445</xdr:rowOff>
    </xdr:from>
    <xdr:ext cx="252872" cy="543395"/>
    <xdr:sp macro="" textlink="">
      <xdr:nvSpPr>
        <xdr:cNvPr id="22" name="Textfeld 21">
          <a:extLst>
            <a:ext uri="{FF2B5EF4-FFF2-40B4-BE49-F238E27FC236}">
              <a16:creationId xmlns:a16="http://schemas.microsoft.com/office/drawing/2014/main" id="{00000000-0008-0000-0200-000016000000}"/>
            </a:ext>
          </a:extLst>
        </xdr:cNvPr>
        <xdr:cNvSpPr txBox="1"/>
      </xdr:nvSpPr>
      <xdr:spPr>
        <a:xfrm>
          <a:off x="112890" y="4300785"/>
          <a:ext cx="252872" cy="54339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100"/>
        </a:p>
      </xdr:txBody>
    </xdr:sp>
    <xdr:clientData/>
  </xdr:oneCellAnchor>
  <xdr:oneCellAnchor>
    <xdr:from>
      <xdr:col>0</xdr:col>
      <xdr:colOff>723900</xdr:colOff>
      <xdr:row>35</xdr:row>
      <xdr:rowOff>114300</xdr:rowOff>
    </xdr:from>
    <xdr:ext cx="184731" cy="264560"/>
    <xdr:sp macro="" textlink="">
      <xdr:nvSpPr>
        <xdr:cNvPr id="23" name="Textfeld 22">
          <a:extLst>
            <a:ext uri="{FF2B5EF4-FFF2-40B4-BE49-F238E27FC236}">
              <a16:creationId xmlns:a16="http://schemas.microsoft.com/office/drawing/2014/main" id="{00000000-0008-0000-0200-000017000000}"/>
            </a:ext>
          </a:extLst>
        </xdr:cNvPr>
        <xdr:cNvSpPr txBox="1"/>
      </xdr:nvSpPr>
      <xdr:spPr>
        <a:xfrm>
          <a:off x="723900" y="603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editAs="oneCell">
    <xdr:from>
      <xdr:col>2</xdr:col>
      <xdr:colOff>865910</xdr:colOff>
      <xdr:row>16</xdr:row>
      <xdr:rowOff>13854</xdr:rowOff>
    </xdr:from>
    <xdr:to>
      <xdr:col>5</xdr:col>
      <xdr:colOff>606136</xdr:colOff>
      <xdr:row>28</xdr:row>
      <xdr:rowOff>48491</xdr:rowOff>
    </xdr:to>
    <xdr:pic>
      <xdr:nvPicPr>
        <xdr:cNvPr id="24" name="Grafik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
        <a:stretch>
          <a:fillRect/>
        </a:stretch>
      </xdr:blipFill>
      <xdr:spPr>
        <a:xfrm>
          <a:off x="2926774" y="2706831"/>
          <a:ext cx="3073976" cy="2008910"/>
        </a:xfrm>
        <a:prstGeom prst="rect">
          <a:avLst/>
        </a:prstGeom>
      </xdr:spPr>
    </xdr:pic>
    <xdr:clientData/>
  </xdr:twoCellAnchor>
  <xdr:twoCellAnchor editAs="oneCell">
    <xdr:from>
      <xdr:col>8</xdr:col>
      <xdr:colOff>678180</xdr:colOff>
      <xdr:row>16</xdr:row>
      <xdr:rowOff>564</xdr:rowOff>
    </xdr:from>
    <xdr:to>
      <xdr:col>11</xdr:col>
      <xdr:colOff>762000</xdr:colOff>
      <xdr:row>28</xdr:row>
      <xdr:rowOff>62346</xdr:rowOff>
    </xdr:to>
    <xdr:pic>
      <xdr:nvPicPr>
        <xdr:cNvPr id="25" name="Grafik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2"/>
        <a:stretch>
          <a:fillRect/>
        </a:stretch>
      </xdr:blipFill>
      <xdr:spPr>
        <a:xfrm>
          <a:off x="8973589" y="2693541"/>
          <a:ext cx="3062547" cy="2036055"/>
        </a:xfrm>
        <a:prstGeom prst="rect">
          <a:avLst/>
        </a:prstGeom>
      </xdr:spPr>
    </xdr:pic>
    <xdr:clientData/>
  </xdr:twoCellAnchor>
  <xdr:oneCellAnchor>
    <xdr:from>
      <xdr:col>0</xdr:col>
      <xdr:colOff>48491</xdr:colOff>
      <xdr:row>27</xdr:row>
      <xdr:rowOff>151681</xdr:rowOff>
    </xdr:from>
    <xdr:ext cx="5539740" cy="5840410"/>
    <xdr:sp macro="" textlink="">
      <xdr:nvSpPr>
        <xdr:cNvPr id="26" name="Textfeld 25">
          <a:extLst>
            <a:ext uri="{FF2B5EF4-FFF2-40B4-BE49-F238E27FC236}">
              <a16:creationId xmlns:a16="http://schemas.microsoft.com/office/drawing/2014/main" id="{00000000-0008-0000-0200-00001A000000}"/>
            </a:ext>
          </a:extLst>
        </xdr:cNvPr>
        <xdr:cNvSpPr txBox="1"/>
      </xdr:nvSpPr>
      <xdr:spPr>
        <a:xfrm>
          <a:off x="48491" y="4695972"/>
          <a:ext cx="5539740" cy="58404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oAutofit/>
        </a:bodyPr>
        <a:lstStyle/>
        <a:p>
          <a:r>
            <a:rPr lang="de-CH" sz="900" baseline="0"/>
            <a:t>GRUNDLAGEN UND HINWEISE</a:t>
          </a:r>
        </a:p>
        <a:p>
          <a:r>
            <a:rPr lang="de-CH" sz="900" baseline="0"/>
            <a:t>Die vorliegende Software basiert auf den Vorgaben einer &lt;Europäischen Technischen Zulassung ETA&gt; für  PERINSUL S und PERINSUL  HL. Ausgehend von der dort festgelegten  Charakteristischen Druckfestigkeit fk [MPa]  erbringt  das Programm den Nachweis der Tragsicherheit unter Berücksichtigung der individuellen Gegebenheiten und ist als Orientierungshilfe für den zuständigen Planer zu verstehen. Die Verantwortung für die Statik als Ganzes verbleibt weiterhin beim Tragwerksplaner. Zu dessen Verständnis  sind die Grundlagen nachstehend skizziert.</a:t>
          </a:r>
        </a:p>
        <a:p>
          <a:endParaRPr lang="de-CH" sz="900" baseline="0"/>
        </a:p>
        <a:p>
          <a:r>
            <a:rPr lang="de-CH" sz="900" baseline="0"/>
            <a:t>Die Berechnung basiert auf dem Prinzip der Nachweisführung. Ausgehend von den  benötigten Angaben  (gelbe Eingabefelder!) werden die zulässigen Kräftepaare  aus Vertikallast V [kN/m'] und  Horizontallast  H [kN]) mitgeteilt, so wie sie gleichzeitig auftreten dürfen. Dazu finden sich 11 Abstufungen, ausgehend von Horizontallast Null bis zu Hmax zul. = 0.10 · Vzul. [kN/m'] · Wandlänge L[m'], mit der dabei herrschenden Reibungskraft  µR [%]. </a:t>
          </a:r>
        </a:p>
        <a:p>
          <a:endParaRPr lang="de-CH" sz="900" baseline="0"/>
        </a:p>
        <a:p>
          <a:r>
            <a:rPr lang="de-CH" sz="900" baseline="0"/>
            <a:t>Die zulässigen Wandlasten basieren auf  Nenn - bzw.  Gebrauchslastniveau.  Für die Vertikallast  muss damit gelten:</a:t>
          </a:r>
        </a:p>
        <a:p>
          <a:r>
            <a:rPr lang="de-CH" sz="900" baseline="0"/>
            <a:t>Vzul.  laut Tabelle [kN/m'] ≥ nominelle Vertikallast [kN/m'].</a:t>
          </a:r>
        </a:p>
        <a:p>
          <a:endParaRPr lang="de-CH" sz="900" baseline="0"/>
        </a:p>
        <a:p>
          <a:r>
            <a:rPr lang="de-CH" sz="900" baseline="0"/>
            <a:t>Für die Horizontallast ist folgendes zu beachten: Der zulässige Wert ist abhängig von der Wandlänge L [mm] und dem Hebelarm h [mm]. Letzterer ist zu verstehen als Abstand zwischen der Höhe die einwirkenden Längskraft und dem betreffenden Mauerfuss. Das Verhältnis ist auf den Maximalwert (h / L) ≤ 1.667,  und den Minimalwert   </a:t>
          </a:r>
        </a:p>
        <a:p>
          <a:r>
            <a:rPr lang="de-CH" sz="900" baseline="0"/>
            <a:t>h minimal = 2500 mm beschränkt. Wirkt die Horizontalkraft parallel einer (gemauerten) Wandscheibe mit mehreren  Türöffnungen, so ist sie im Verhältnis der Biegesteifigkeiten der einzelnen Wandabschnitte aufzuteilen. Für jeden Wandabschnitt ist dann separat der Nachweis für Vzul. und Hzul. zu erbringen. </a:t>
          </a:r>
          <a:r>
            <a:rPr lang="de-CH" sz="900" baseline="0">
              <a:solidFill>
                <a:srgbClr val="FF0000"/>
              </a:solidFill>
            </a:rPr>
            <a:t>Hvorh. ist jedoch nur  zu berücksichtigen, wenn im betreffenden Geschoss keine aussteifenden Betonelemente (Wände, Liftschacht, Treppenhaus etc.) die horizontale Ableitung sicherstellen.</a:t>
          </a:r>
        </a:p>
        <a:p>
          <a:endParaRPr lang="de-CH" sz="900" baseline="0"/>
        </a:p>
        <a:p>
          <a:r>
            <a:rPr lang="de-CH" sz="900" baseline="0"/>
            <a:t>PERINSUL S und HL sind einander auf dem Bildschirm direkt gegenübergestellt. Die benötigten Angaben zur Konstruktion (gelbe Felder) sind nur auf dem linken Formular (Typ S) anzugeben. Sie werden vom Programm automatisch auf das rechte Formular (Typ HL) übergeleitet.  Der fk -Fraktilwert [%] im orangen Feld kann  hingegen individuell geändert werden.</a:t>
          </a:r>
        </a:p>
        <a:p>
          <a:endParaRPr lang="de-CH" sz="900" baseline="0"/>
        </a:p>
        <a:p>
          <a:endParaRPr lang="de-CH" sz="900" baseline="0"/>
        </a:p>
        <a:p>
          <a:r>
            <a:rPr lang="de-CH" sz="900" baseline="0"/>
            <a:t>BERECHNUNGSMODELL  </a:t>
          </a:r>
          <a:r>
            <a:rPr lang="de-CH" sz="900" baseline="0">
              <a:solidFill>
                <a:srgbClr val="FF0000"/>
              </a:solidFill>
            </a:rPr>
            <a:t>PERINSUL S unter Ziegelstein mit Wabenwand (HLz)</a:t>
          </a:r>
        </a:p>
        <a:p>
          <a:r>
            <a:rPr lang="de-CH" sz="900" baseline="0"/>
            <a:t>Massgebend für die Berechnung ist die zulässige zentrische Druckspannung im PERINSUL auf </a:t>
          </a:r>
          <a:r>
            <a:rPr lang="de-CH" sz="900" baseline="0">
              <a:solidFill>
                <a:srgbClr val="FF0000"/>
              </a:solidFill>
            </a:rPr>
            <a:t>Gebrauchslastniveau</a:t>
          </a:r>
          <a:r>
            <a:rPr lang="de-CH" sz="900" baseline="0"/>
            <a:t>.  Sie ist mit roter Untermalung angegeben. Ausgangspunkt zu deren Bestimmung  ist der laut ETA festgesetzte Wert </a:t>
          </a:r>
          <a:r>
            <a:rPr lang="de-CH" sz="900" baseline="0">
              <a:solidFill>
                <a:srgbClr val="FF0000"/>
              </a:solidFill>
            </a:rPr>
            <a:t>fk</a:t>
          </a:r>
          <a:r>
            <a:rPr lang="de-CH" sz="900" i="1" baseline="0">
              <a:solidFill>
                <a:srgbClr val="FF0000"/>
              </a:solidFill>
            </a:rPr>
            <a:t>ETA</a:t>
          </a:r>
          <a:r>
            <a:rPr lang="de-CH" sz="900" baseline="0">
              <a:solidFill>
                <a:srgbClr val="FF0000"/>
              </a:solidFill>
            </a:rPr>
            <a:t> = 0,90  MPa</a:t>
          </a:r>
          <a:r>
            <a:rPr lang="de-CH" sz="900" baseline="0">
              <a:solidFill>
                <a:srgbClr val="0070C0"/>
              </a:solidFill>
            </a:rPr>
            <a:t>*</a:t>
          </a:r>
          <a:r>
            <a:rPr lang="de-CH" sz="900" baseline="0"/>
            <a:t>. Mit Teilsicherheitsbeiwerten </a:t>
          </a:r>
          <a:r>
            <a:rPr lang="el-GR" sz="900" baseline="0"/>
            <a:t>γ</a:t>
          </a:r>
          <a:r>
            <a:rPr lang="de-CH" sz="900" baseline="0"/>
            <a:t>M (1.25 Modell · 1.25 Alterung) x </a:t>
          </a:r>
          <a:r>
            <a:rPr lang="el-GR" sz="900" baseline="0"/>
            <a:t>γ</a:t>
          </a:r>
          <a:r>
            <a:rPr lang="de-CH" sz="900" baseline="0"/>
            <a:t>F (1.4 Last) </a:t>
          </a:r>
          <a:r>
            <a:rPr lang="de-CH" sz="900" baseline="0">
              <a:solidFill>
                <a:srgbClr val="FF0000"/>
              </a:solidFill>
            </a:rPr>
            <a:t>= </a:t>
          </a:r>
          <a:r>
            <a:rPr lang="el-GR" sz="900" baseline="0">
              <a:solidFill>
                <a:srgbClr val="FF0000"/>
              </a:solidFill>
            </a:rPr>
            <a:t>γ</a:t>
          </a:r>
          <a:r>
            <a:rPr lang="de-CH" sz="900" baseline="0">
              <a:solidFill>
                <a:srgbClr val="FF0000"/>
              </a:solidFill>
            </a:rPr>
            <a:t>S = 2.19 global</a:t>
          </a:r>
          <a:r>
            <a:rPr lang="de-CH" sz="900" baseline="0"/>
            <a:t>  folgt daraus die zulässige zentische Druckspannung von </a:t>
          </a:r>
          <a:r>
            <a:rPr lang="de-CH" sz="900" baseline="0">
              <a:solidFill>
                <a:srgbClr val="FF0000"/>
              </a:solidFill>
            </a:rPr>
            <a:t>410 kPa</a:t>
          </a:r>
          <a:r>
            <a:rPr lang="de-CH" sz="900" baseline="0"/>
            <a:t>. </a:t>
          </a:r>
          <a:r>
            <a:rPr lang="de-CH" sz="900" i="1" baseline="0">
              <a:solidFill>
                <a:srgbClr val="0070C0"/>
              </a:solidFill>
            </a:rPr>
            <a:t>*Gemessen am Referenzprofil für PERINSUL S aus statistischer Auswertung entspricht der Wert fkETA = 0,90 MPa aktuell der  0,04 % Fraktile  (Unterschreitungs -Häufigkeit). Dieser im blauen Eingabefeld rot aufgeführte Wert  kann  zu Vergleichszwecken in der Bandbreite </a:t>
          </a:r>
        </a:p>
        <a:p>
          <a:r>
            <a:rPr lang="de-CH" sz="900" i="1" baseline="0">
              <a:solidFill>
                <a:srgbClr val="0070C0"/>
              </a:solidFill>
            </a:rPr>
            <a:t>0.04% ≤ (fk%)  ≤ 10% verändert werden.  Je nach dem resultieren daraus grössere oder kleinere zulässige Wandlasten. Die statistischen Grundlagen hierbei basieren auf Vertrauensniveau VN 95%.</a:t>
          </a:r>
        </a:p>
        <a:p>
          <a:endParaRPr lang="de-CH" sz="900" baseline="0"/>
        </a:p>
        <a:p>
          <a:endParaRPr lang="de-CH" sz="900" baseline="0"/>
        </a:p>
        <a:p>
          <a:endParaRPr lang="de-CH" sz="900" baseline="0"/>
        </a:p>
        <a:p>
          <a:endParaRPr lang="de-CH" sz="900"/>
        </a:p>
      </xdr:txBody>
    </xdr:sp>
    <xdr:clientData/>
  </xdr:oneCellAnchor>
  <xdr:twoCellAnchor>
    <xdr:from>
      <xdr:col>0</xdr:col>
      <xdr:colOff>15240</xdr:colOff>
      <xdr:row>16</xdr:row>
      <xdr:rowOff>21474</xdr:rowOff>
    </xdr:from>
    <xdr:to>
      <xdr:col>2</xdr:col>
      <xdr:colOff>868680</xdr:colOff>
      <xdr:row>28</xdr:row>
      <xdr:rowOff>48491</xdr:rowOff>
    </xdr:to>
    <xdr:graphicFrame macro="">
      <xdr:nvGraphicFramePr>
        <xdr:cNvPr id="5" name="Diagramm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15</xdr:row>
      <xdr:rowOff>160021</xdr:rowOff>
    </xdr:from>
    <xdr:to>
      <xdr:col>8</xdr:col>
      <xdr:colOff>733598</xdr:colOff>
      <xdr:row>28</xdr:row>
      <xdr:rowOff>48492</xdr:rowOff>
    </xdr:to>
    <xdr:graphicFrame macro="">
      <xdr:nvGraphicFramePr>
        <xdr:cNvPr id="7" name="Diagramm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enutzerdefiniert 8">
      <a:dk1>
        <a:sysClr val="windowText" lastClr="000000"/>
      </a:dk1>
      <a:lt1>
        <a:sysClr val="window" lastClr="FFFFFF"/>
      </a:lt1>
      <a:dk2>
        <a:srgbClr val="44546A"/>
      </a:dk2>
      <a:lt2>
        <a:srgbClr val="E7E6E6"/>
      </a:lt2>
      <a:accent1>
        <a:srgbClr val="538135"/>
      </a:accent1>
      <a:accent2>
        <a:srgbClr val="0C0C0C"/>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63"/>
  <sheetViews>
    <sheetView zoomScale="113" zoomScaleNormal="108" workbookViewId="0">
      <selection activeCell="M6" sqref="M6"/>
    </sheetView>
  </sheetViews>
  <sheetFormatPr baseColWidth="10" defaultColWidth="11.5703125" defaultRowHeight="12.75" x14ac:dyDescent="0.2"/>
  <cols>
    <col min="1" max="1" width="23.28515625" style="3" customWidth="1"/>
    <col min="2" max="2" width="10.140625" style="3" customWidth="1"/>
    <col min="3" max="3" width="23.7109375" style="29" customWidth="1"/>
    <col min="4" max="4" width="6.85546875" style="3" customWidth="1"/>
    <col min="5" max="5" width="13.28515625" style="3" customWidth="1"/>
    <col min="6" max="6" width="11.7109375" style="3" customWidth="1"/>
    <col min="7" max="7" width="23.7109375" style="3" customWidth="1"/>
    <col min="8" max="8" width="9.85546875" style="3" customWidth="1"/>
    <col min="9" max="9" width="23.7109375" style="3" customWidth="1"/>
    <col min="10" max="10" width="7.42578125" style="3" customWidth="1"/>
    <col min="11" max="11" width="10.42578125" style="3" customWidth="1"/>
    <col min="12" max="12" width="11.85546875" style="3" customWidth="1"/>
    <col min="13" max="16384" width="11.5703125" style="3"/>
  </cols>
  <sheetData>
    <row r="1" spans="1:14" x14ac:dyDescent="0.2">
      <c r="A1" s="4"/>
      <c r="B1" s="4"/>
      <c r="C1" s="5"/>
      <c r="D1" s="4"/>
      <c r="E1" s="4"/>
      <c r="F1" s="4"/>
      <c r="G1" s="4"/>
      <c r="H1" s="4"/>
      <c r="I1" s="4"/>
      <c r="J1" s="4"/>
      <c r="K1" s="4"/>
      <c r="L1" s="4"/>
    </row>
    <row r="2" spans="1:14" x14ac:dyDescent="0.2">
      <c r="A2" s="4"/>
      <c r="B2" s="4"/>
      <c r="C2" s="5"/>
      <c r="D2" s="4"/>
      <c r="E2" s="4"/>
      <c r="F2" s="4"/>
      <c r="G2" s="4"/>
      <c r="H2" s="4"/>
      <c r="I2" s="4"/>
      <c r="J2" s="4"/>
      <c r="K2" s="4"/>
      <c r="L2" s="4"/>
    </row>
    <row r="3" spans="1:14" ht="18" x14ac:dyDescent="0.25">
      <c r="A3" s="6" t="s">
        <v>10</v>
      </c>
      <c r="B3" s="4"/>
      <c r="C3" s="5"/>
      <c r="D3" s="4"/>
      <c r="E3" s="4"/>
      <c r="F3" s="7" t="s">
        <v>11</v>
      </c>
      <c r="G3" s="6" t="s">
        <v>9</v>
      </c>
      <c r="H3" s="4"/>
      <c r="I3" s="4"/>
      <c r="J3" s="4"/>
      <c r="K3" s="4"/>
      <c r="L3" s="8" t="s">
        <v>11</v>
      </c>
    </row>
    <row r="4" spans="1:14" x14ac:dyDescent="0.2">
      <c r="A4" s="4" t="s">
        <v>23</v>
      </c>
      <c r="B4" s="4"/>
      <c r="C4" s="5"/>
      <c r="D4" s="4"/>
      <c r="E4" s="4"/>
      <c r="F4" s="4"/>
      <c r="G4" s="4" t="s">
        <v>23</v>
      </c>
      <c r="H4" s="4"/>
      <c r="I4" s="4"/>
      <c r="J4" s="4"/>
      <c r="K4" s="4"/>
      <c r="L4" s="4"/>
    </row>
    <row r="5" spans="1:14" x14ac:dyDescent="0.2">
      <c r="A5" s="9">
        <f>(B6*0.1667)</f>
        <v>41.674999999999997</v>
      </c>
      <c r="B5" s="9">
        <f>(1.667*B9)</f>
        <v>10002</v>
      </c>
      <c r="C5" s="10" t="s">
        <v>2</v>
      </c>
      <c r="D5" s="10" t="s">
        <v>17</v>
      </c>
      <c r="E5" s="11" t="s">
        <v>7</v>
      </c>
      <c r="F5" s="11" t="s">
        <v>8</v>
      </c>
      <c r="G5" s="9">
        <f>(0.1667*H6)</f>
        <v>41.674999999999997</v>
      </c>
      <c r="H5" s="9">
        <f>(1.667*H9)</f>
        <v>10002</v>
      </c>
      <c r="I5" s="10" t="s">
        <v>2</v>
      </c>
      <c r="J5" s="10" t="s">
        <v>18</v>
      </c>
      <c r="K5" s="11" t="s">
        <v>7</v>
      </c>
      <c r="L5" s="11" t="s">
        <v>8</v>
      </c>
    </row>
    <row r="6" spans="1:14" x14ac:dyDescent="0.2">
      <c r="A6" s="12" t="s">
        <v>19</v>
      </c>
      <c r="B6" s="1">
        <v>250</v>
      </c>
      <c r="C6" s="10" t="s">
        <v>3</v>
      </c>
      <c r="D6" s="10">
        <v>0</v>
      </c>
      <c r="E6" s="13">
        <f>ROUND((D6*F6*B9*10^-5),2)</f>
        <v>0</v>
      </c>
      <c r="F6" s="13">
        <f>ROUND((B12*B6*B17*10^-3)/(1+((0.5*0.01*D6*B8*6)/B9)*B17)*((1-B10/100)/0.75)^0.5,2)</f>
        <v>113.24</v>
      </c>
      <c r="G6" s="12" t="s">
        <v>19</v>
      </c>
      <c r="H6" s="13">
        <f>$B$6</f>
        <v>250</v>
      </c>
      <c r="I6" s="10" t="s">
        <v>3</v>
      </c>
      <c r="J6" s="10">
        <v>0</v>
      </c>
      <c r="K6" s="13">
        <f>ROUND((J6*L6*H9*10^-5),2)</f>
        <v>0</v>
      </c>
      <c r="L6" s="13">
        <f>ROUND((H13*H6*H17*10^-3)/(1+((0.5*0.01*J6*H8*6)/H9)*H17)*((1-H10/100)/0.75)^0.5,2)</f>
        <v>156.47</v>
      </c>
    </row>
    <row r="7" spans="1:14" x14ac:dyDescent="0.2">
      <c r="A7" s="12" t="s">
        <v>31</v>
      </c>
      <c r="B7" s="1">
        <v>15</v>
      </c>
      <c r="C7" s="10" t="s">
        <v>12</v>
      </c>
      <c r="D7" s="10">
        <v>1</v>
      </c>
      <c r="E7" s="13">
        <f>ROUND((D7*F7*B9*10^-5),2)</f>
        <v>6.71</v>
      </c>
      <c r="F7" s="13">
        <f>ROUND(((B12*B6*B17*10^-3)/(1+((0.5*0.01*D7*B8*6)/B9)*B17))*((1-B10/100)/0.75)^0.5,2)</f>
        <v>111.85</v>
      </c>
      <c r="G7" s="12" t="s">
        <v>20</v>
      </c>
      <c r="H7" s="13">
        <f>$B$7</f>
        <v>15</v>
      </c>
      <c r="I7" s="10" t="s">
        <v>12</v>
      </c>
      <c r="J7" s="10">
        <v>1</v>
      </c>
      <c r="K7" s="13">
        <f>ROUND((J7*L7*H9*10^-5),2)</f>
        <v>9.27</v>
      </c>
      <c r="L7" s="13">
        <f>ROUND(((H13*H6*H17*10^-3)/(1+((0.5*0.01*J7*H8*6)/H9)*H17))*((1-H10/100)/0.75)^0.5,2)</f>
        <v>154.56</v>
      </c>
    </row>
    <row r="8" spans="1:14" x14ac:dyDescent="0.2">
      <c r="A8" s="12" t="s">
        <v>55</v>
      </c>
      <c r="B8" s="1">
        <v>3000</v>
      </c>
      <c r="C8" s="10" t="s">
        <v>13</v>
      </c>
      <c r="D8" s="10">
        <v>2</v>
      </c>
      <c r="E8" s="13">
        <f>ROUND((D8*F8*B9*10^-5),2)</f>
        <v>13.26</v>
      </c>
      <c r="F8" s="13">
        <f>ROUND((B12*B6*B17*10^-3)/(1+((0.5*0.01*D8*B8*6)/B9)*B17)*((1-B10/100)/0.75)^0.5,2)</f>
        <v>110.51</v>
      </c>
      <c r="G8" s="12" t="s">
        <v>21</v>
      </c>
      <c r="H8" s="13">
        <f>$B$8</f>
        <v>3000</v>
      </c>
      <c r="I8" s="10" t="s">
        <v>4</v>
      </c>
      <c r="J8" s="10">
        <v>2</v>
      </c>
      <c r="K8" s="13">
        <f>ROUND((J8*L8*H9*10^-5),2)</f>
        <v>18.32</v>
      </c>
      <c r="L8" s="13">
        <f>ROUND((H13*H6*H17*10^-3)/(1+((0.5*0.01*J8*H8*6)/H9)*H17)*((1-H10/100)/0.75)^0.5,2)</f>
        <v>152.69999999999999</v>
      </c>
      <c r="N8" s="14"/>
    </row>
    <row r="9" spans="1:14" x14ac:dyDescent="0.2">
      <c r="A9" s="12" t="s">
        <v>56</v>
      </c>
      <c r="B9" s="1">
        <v>6000</v>
      </c>
      <c r="C9" s="10" t="s">
        <v>5</v>
      </c>
      <c r="D9" s="10">
        <v>3</v>
      </c>
      <c r="E9" s="13">
        <f>ROUND((D9*F9*B9*10^-5),2)</f>
        <v>19.649999999999999</v>
      </c>
      <c r="F9" s="13">
        <f>ROUND((B12*B6*B17*10^-3)/(1+((0.5*0.01*D9*B8*6)/B9)*B17)*((1-B10/100)/0.75)^0.5,2)</f>
        <v>109.19</v>
      </c>
      <c r="G9" s="12" t="s">
        <v>22</v>
      </c>
      <c r="H9" s="13">
        <f>$B$9</f>
        <v>6000</v>
      </c>
      <c r="I9" s="10" t="s">
        <v>5</v>
      </c>
      <c r="J9" s="10">
        <v>3</v>
      </c>
      <c r="K9" s="13">
        <f>ROUND((J9*L9*H9*10^-5),2)</f>
        <v>27.16</v>
      </c>
      <c r="L9" s="13">
        <f>ROUND((H13*H6*H17*10^-3)/(1+((0.5*0.01*J9*H8*6)/H9)*H17)*((1-H10/100)/0.75)^0.5,2)</f>
        <v>150.88</v>
      </c>
    </row>
    <row r="10" spans="1:14" x14ac:dyDescent="0.2">
      <c r="A10" s="12" t="s">
        <v>69</v>
      </c>
      <c r="B10" s="2">
        <v>25</v>
      </c>
      <c r="C10" s="10" t="s">
        <v>27</v>
      </c>
      <c r="D10" s="10">
        <v>4</v>
      </c>
      <c r="E10" s="13">
        <f>ROUND((D10*F10*B9*10^-5),2)</f>
        <v>25.9</v>
      </c>
      <c r="F10" s="13">
        <f>ROUND((B12*B6*B17*10^-3)/(1+((0.5*0.01*D10*B8*6)/B9)*B17)*((1-B10/100)/0.75)^0.5,2)</f>
        <v>107.9</v>
      </c>
      <c r="G10" s="12" t="s">
        <v>70</v>
      </c>
      <c r="H10" s="31">
        <f>$B$10</f>
        <v>25</v>
      </c>
      <c r="I10" s="10" t="s">
        <v>28</v>
      </c>
      <c r="J10" s="10">
        <v>4</v>
      </c>
      <c r="K10" s="13">
        <f>ROUND((J10*L10*H9*10^-5),2)</f>
        <v>35.78</v>
      </c>
      <c r="L10" s="13">
        <f>ROUND((H13*H6*H17*10^-3)/(1+((0.5*0.01*J10*H8*6)/H9)*H17)*((1-H10/100)/0.75)^0.5,2)</f>
        <v>149.1</v>
      </c>
    </row>
    <row r="11" spans="1:14" x14ac:dyDescent="0.2">
      <c r="A11" s="15" t="s">
        <v>51</v>
      </c>
      <c r="B11" s="15"/>
      <c r="C11" s="16"/>
      <c r="D11" s="10">
        <v>5</v>
      </c>
      <c r="E11" s="13">
        <f>ROUND((D11*F11*B9*10^-5),2)</f>
        <v>32</v>
      </c>
      <c r="F11" s="13">
        <f>ROUND((B12*B6*B17*10^-3)/(1+((0.5*0.01*D11*B8*6)/B9)*B17)*((1-B10/100)/0.75)^0.5,2)</f>
        <v>106.65</v>
      </c>
      <c r="G11" s="15" t="s">
        <v>51</v>
      </c>
      <c r="H11" s="15"/>
      <c r="I11" s="16"/>
      <c r="J11" s="10">
        <v>5</v>
      </c>
      <c r="K11" s="13">
        <f>ROUND((J11*L11*H9*10^-5),2)</f>
        <v>44.21</v>
      </c>
      <c r="L11" s="13">
        <f>ROUND((H13*H6*H17*10^-3)/(1+((0.5*0.01*J11*H8*6)/H9)*H17)*((1-H10/100)/0.75)^0.5,2)</f>
        <v>147.37</v>
      </c>
    </row>
    <row r="12" spans="1:14" x14ac:dyDescent="0.2">
      <c r="A12" s="17" t="s">
        <v>14</v>
      </c>
      <c r="B12" s="18">
        <f>ROUND((1.173155*(B14^0.084426)*(10^3/2.187)),0)</f>
        <v>550</v>
      </c>
      <c r="C12" s="19" t="s">
        <v>16</v>
      </c>
      <c r="D12" s="10">
        <v>6</v>
      </c>
      <c r="E12" s="13">
        <f>ROUND((D12*F12*B9*10^-5),2)</f>
        <v>37.950000000000003</v>
      </c>
      <c r="F12" s="13">
        <f>ROUND((B12*B6*B17*10^-3)/(1+((0.5*0.01*D12*B8*6)/B9)*B17)*((1-B10/100)/0.75)^0.5,2)</f>
        <v>105.42</v>
      </c>
      <c r="G12" s="20" t="s">
        <v>36</v>
      </c>
      <c r="H12" s="20"/>
      <c r="I12" s="20"/>
      <c r="J12" s="10">
        <v>6</v>
      </c>
      <c r="K12" s="13">
        <f>ROUND((J12*L12*H9*10^-5),2)</f>
        <v>52.44</v>
      </c>
      <c r="L12" s="13">
        <f>ROUND((H13*H6*H17*10^-3)/(1+((0.5*0.01*J12*H8*6)/H9)*H17)*((1-H10/100)/0.75)^0.5,2)</f>
        <v>145.66999999999999</v>
      </c>
    </row>
    <row r="13" spans="1:14" x14ac:dyDescent="0.2">
      <c r="A13" s="20" t="s">
        <v>35</v>
      </c>
      <c r="C13" s="19"/>
      <c r="D13" s="10">
        <v>7</v>
      </c>
      <c r="E13" s="13">
        <f>ROUND((D13*F13*B9*10^-5),2)</f>
        <v>43.77</v>
      </c>
      <c r="F13" s="13">
        <f>ROUND((B12*B6*B17*10^-3)/(1+((0.5*0.01*D13*B8*6)/B9)*B17)*((1-B10/100)/0.75)^0.5,2)</f>
        <v>104.22</v>
      </c>
      <c r="G13" s="21" t="s">
        <v>15</v>
      </c>
      <c r="H13" s="18">
        <f>ROUND((1.581973*(H14^0.149759)*(10^3/2.357)),0)</f>
        <v>760</v>
      </c>
      <c r="I13" s="19" t="s">
        <v>16</v>
      </c>
      <c r="J13" s="10">
        <v>7</v>
      </c>
      <c r="K13" s="13">
        <f>ROUND((J13*L13*H9*10^-5),2)</f>
        <v>60.49</v>
      </c>
      <c r="L13" s="13">
        <f>ROUND((H13*H6*H17*10^-3)/(1+((0.5*0.01*J13*H8*6)/H9)*H17)*((1-H10/100)/0.75)^0.5,2)</f>
        <v>144.02000000000001</v>
      </c>
    </row>
    <row r="14" spans="1:14" x14ac:dyDescent="0.2">
      <c r="A14" s="20" t="s">
        <v>49</v>
      </c>
      <c r="B14" s="32">
        <v>1.35</v>
      </c>
      <c r="C14" s="10" t="s">
        <v>25</v>
      </c>
      <c r="D14" s="10">
        <v>8</v>
      </c>
      <c r="E14" s="13">
        <f>ROUND((D14*F14*B9*10^-5),2)</f>
        <v>49.46</v>
      </c>
      <c r="F14" s="13">
        <f>ROUND((B12*B6*B17*10^-3)/(1+((0.5*0.01*D14*B8*6)/B9)*B17)*((1-B10/100)/0.75)^0.5,2)</f>
        <v>103.05</v>
      </c>
      <c r="G14" s="22" t="s">
        <v>50</v>
      </c>
      <c r="H14" s="32">
        <v>2.2999999999999998</v>
      </c>
      <c r="I14" s="10" t="s">
        <v>25</v>
      </c>
      <c r="J14" s="10">
        <v>8</v>
      </c>
      <c r="K14" s="13">
        <f>ROUND((J14*L14*H9*10^-5),2)</f>
        <v>68.349999999999994</v>
      </c>
      <c r="L14" s="13">
        <f>ROUND((H13*H6*H17*10^-3)/(1+((0.5*0.01*J14*H8*6)/H9)*H17)*((1-H10/100)/0.75)^0.5,2)</f>
        <v>142.4</v>
      </c>
    </row>
    <row r="15" spans="1:14" x14ac:dyDescent="0.2">
      <c r="A15" s="23" t="s">
        <v>26</v>
      </c>
      <c r="B15" s="24"/>
      <c r="C15" s="24"/>
      <c r="D15" s="10">
        <v>9</v>
      </c>
      <c r="E15" s="13">
        <f>ROUND((D15*F15*B9*10^-5),2)</f>
        <v>55.03</v>
      </c>
      <c r="F15" s="13">
        <f>ROUND((B12*B6*B17*10^-3)/(1+((0.5*0.01*D15*B8*6)/B9)*B17)*((1-B10/100)/0.75)^0.5,2)</f>
        <v>101.91</v>
      </c>
      <c r="G15" s="20" t="s">
        <v>29</v>
      </c>
      <c r="H15" s="10"/>
      <c r="I15" s="10"/>
      <c r="J15" s="10">
        <v>9</v>
      </c>
      <c r="K15" s="13">
        <f>ROUND((J15*L15*H9*10^-5),2)</f>
        <v>76.040000000000006</v>
      </c>
      <c r="L15" s="13">
        <f>ROUND((H13*H6*H17*10^-3)/(1+((0.5*0.01*J15*H8*6)/H9)*H17)*((1-H10/100)/0.75)^0.5,2)</f>
        <v>140.82</v>
      </c>
    </row>
    <row r="16" spans="1:14" x14ac:dyDescent="0.2">
      <c r="A16" s="9" t="s">
        <v>0</v>
      </c>
      <c r="B16" s="25">
        <f>((B6+2*B7)/(B6+6*B7))</f>
        <v>0.82352941176470584</v>
      </c>
      <c r="C16" s="17"/>
      <c r="D16" s="10">
        <v>10</v>
      </c>
      <c r="E16" s="13">
        <f>ROUND((D16*F16*B9*10^-5),2)</f>
        <v>60.47</v>
      </c>
      <c r="F16" s="13">
        <f>ROUND((B12*B6*B17*10^-3)/(1+((0.5*0.01*D16*B8*6)/B9)*B17)*((1-B10/100)/0.75)^0.5,2)</f>
        <v>100.79</v>
      </c>
      <c r="G16" s="9" t="s">
        <v>0</v>
      </c>
      <c r="H16" s="26">
        <f>((H6+2*H7)/(H6+6*H7))</f>
        <v>0.82352941176470584</v>
      </c>
      <c r="I16" s="10"/>
      <c r="J16" s="10">
        <v>10</v>
      </c>
      <c r="K16" s="13">
        <f>ROUND((J16*L16*H9*10^-5),2)</f>
        <v>83.56</v>
      </c>
      <c r="L16" s="13">
        <f>ROUND((H13*H6*H17*10^-3)/(1+((0.5*0.01*J16*H8*6)/H9)*H17)*((1-H10/100)/0.75)^0.5,2)</f>
        <v>139.27000000000001</v>
      </c>
    </row>
    <row r="17" spans="1:15" x14ac:dyDescent="0.2">
      <c r="A17" s="27" t="s">
        <v>1</v>
      </c>
      <c r="B17" s="28">
        <f>((B6+2*B7)/(B6+6*B7))</f>
        <v>0.82352941176470584</v>
      </c>
      <c r="C17" s="17"/>
      <c r="D17" s="20"/>
      <c r="E17" s="20"/>
      <c r="F17" s="20"/>
      <c r="G17" s="27"/>
      <c r="H17" s="28">
        <f>((H6+2*H7)/(H6+6*H7))</f>
        <v>0.82352941176470584</v>
      </c>
      <c r="I17" s="10"/>
      <c r="J17" s="20"/>
      <c r="K17" s="20"/>
      <c r="L17" s="20"/>
      <c r="O17" s="33"/>
    </row>
    <row r="18" spans="1:15" x14ac:dyDescent="0.2">
      <c r="D18" s="25">
        <v>0.1</v>
      </c>
      <c r="E18" s="25">
        <v>987</v>
      </c>
      <c r="F18" s="25" t="s">
        <v>24</v>
      </c>
      <c r="G18" s="14"/>
      <c r="H18" s="14"/>
      <c r="I18" s="14"/>
    </row>
    <row r="19" spans="1:15" x14ac:dyDescent="0.2">
      <c r="A19" s="20"/>
      <c r="B19" s="20"/>
      <c r="C19" s="17"/>
      <c r="D19" s="25">
        <v>0.2</v>
      </c>
      <c r="E19" s="25">
        <v>1029</v>
      </c>
      <c r="F19" s="25">
        <v>1242</v>
      </c>
      <c r="G19" s="20"/>
      <c r="H19" s="20"/>
      <c r="I19" s="20"/>
      <c r="J19" s="20"/>
      <c r="K19" s="20"/>
      <c r="L19" s="20"/>
    </row>
    <row r="20" spans="1:15" x14ac:dyDescent="0.2">
      <c r="D20" s="25">
        <v>0.3</v>
      </c>
      <c r="E20" s="25">
        <v>1061</v>
      </c>
      <c r="F20" s="25">
        <v>1321</v>
      </c>
      <c r="G20" s="14"/>
      <c r="H20" s="14"/>
      <c r="I20" s="14"/>
      <c r="J20" s="14"/>
      <c r="K20" s="14"/>
      <c r="L20" s="14"/>
      <c r="M20" s="11"/>
    </row>
    <row r="21" spans="1:15" x14ac:dyDescent="0.2">
      <c r="C21" s="17"/>
      <c r="D21" s="25">
        <v>0.4</v>
      </c>
      <c r="E21" s="25">
        <v>1085</v>
      </c>
      <c r="F21" s="25">
        <v>1380</v>
      </c>
      <c r="G21" s="14"/>
      <c r="H21" s="14"/>
      <c r="I21" s="14"/>
      <c r="J21" s="14"/>
      <c r="K21" s="14"/>
      <c r="L21" s="14"/>
    </row>
    <row r="22" spans="1:15" x14ac:dyDescent="0.2">
      <c r="D22" s="25">
        <v>0.5</v>
      </c>
      <c r="E22" s="25">
        <v>1104</v>
      </c>
      <c r="F22" s="25">
        <v>1427</v>
      </c>
      <c r="G22" s="14"/>
      <c r="H22" s="14"/>
      <c r="I22" s="14"/>
      <c r="J22" s="14"/>
      <c r="K22" s="14"/>
      <c r="L22" s="14"/>
    </row>
    <row r="23" spans="1:15" x14ac:dyDescent="0.2">
      <c r="C23" s="17"/>
      <c r="D23" s="25">
        <v>0.6</v>
      </c>
      <c r="E23" s="25">
        <v>1121</v>
      </c>
      <c r="F23" s="25">
        <v>1467</v>
      </c>
      <c r="G23" s="14"/>
      <c r="H23" s="14"/>
      <c r="I23" s="14"/>
      <c r="J23" s="14"/>
      <c r="K23" s="14"/>
      <c r="L23" s="14"/>
    </row>
    <row r="24" spans="1:15" x14ac:dyDescent="0.2">
      <c r="D24" s="25">
        <v>0.7</v>
      </c>
      <c r="E24" s="25">
        <v>1135</v>
      </c>
      <c r="F24" s="25">
        <v>1502</v>
      </c>
      <c r="G24" s="14"/>
      <c r="H24" s="14"/>
      <c r="I24" s="14"/>
      <c r="J24" s="14"/>
      <c r="K24" s="14"/>
      <c r="L24" s="14"/>
    </row>
    <row r="25" spans="1:15" x14ac:dyDescent="0.2">
      <c r="C25" s="17"/>
      <c r="D25" s="25">
        <v>0.8</v>
      </c>
      <c r="E25" s="25">
        <v>1147</v>
      </c>
      <c r="F25" s="25">
        <v>1532</v>
      </c>
      <c r="G25" s="14"/>
      <c r="H25" s="14"/>
      <c r="I25" s="14"/>
      <c r="J25" s="14"/>
      <c r="K25" s="14"/>
      <c r="L25" s="14"/>
    </row>
    <row r="26" spans="1:15" x14ac:dyDescent="0.2">
      <c r="D26" s="25">
        <v>0.9</v>
      </c>
      <c r="E26" s="25">
        <v>1158</v>
      </c>
      <c r="F26" s="25">
        <v>1559</v>
      </c>
      <c r="G26" s="14"/>
      <c r="H26" s="14"/>
      <c r="I26" s="14"/>
      <c r="J26" s="14"/>
      <c r="K26" s="14"/>
      <c r="L26" s="14"/>
    </row>
    <row r="27" spans="1:15" x14ac:dyDescent="0.2">
      <c r="C27" s="17"/>
      <c r="D27" s="25">
        <v>1</v>
      </c>
      <c r="E27" s="25">
        <v>1168</v>
      </c>
      <c r="F27" s="25">
        <v>1584</v>
      </c>
      <c r="G27" s="14"/>
      <c r="H27" s="14"/>
      <c r="I27" s="14"/>
      <c r="J27" s="14"/>
      <c r="K27" s="14"/>
      <c r="L27" s="14"/>
    </row>
    <row r="28" spans="1:15" x14ac:dyDescent="0.2">
      <c r="D28" s="25">
        <v>1.5</v>
      </c>
      <c r="E28" s="25">
        <v>1209</v>
      </c>
      <c r="F28" s="25">
        <v>1683</v>
      </c>
      <c r="G28" s="14"/>
      <c r="H28" s="14"/>
      <c r="I28" s="14"/>
      <c r="J28" s="14"/>
      <c r="K28" s="14"/>
      <c r="L28" s="14"/>
    </row>
    <row r="29" spans="1:15" x14ac:dyDescent="0.2">
      <c r="D29" s="25">
        <v>2</v>
      </c>
      <c r="E29" s="25">
        <v>1238</v>
      </c>
      <c r="F29" s="25">
        <v>1757</v>
      </c>
      <c r="G29" s="14"/>
      <c r="H29" s="14"/>
      <c r="I29" s="14"/>
      <c r="J29" s="14"/>
      <c r="K29" s="14"/>
      <c r="L29" s="14"/>
    </row>
    <row r="30" spans="1:15" x14ac:dyDescent="0.2">
      <c r="D30" s="25">
        <v>2.5</v>
      </c>
      <c r="E30" s="25">
        <v>1262</v>
      </c>
      <c r="F30" s="25">
        <v>1816</v>
      </c>
      <c r="G30" s="14"/>
      <c r="H30" s="14"/>
      <c r="I30" s="14"/>
      <c r="J30" s="14"/>
      <c r="K30" s="14"/>
      <c r="L30" s="14"/>
    </row>
    <row r="31" spans="1:15" x14ac:dyDescent="0.2">
      <c r="D31" s="25">
        <v>3</v>
      </c>
      <c r="E31" s="25">
        <v>1283</v>
      </c>
      <c r="F31" s="25">
        <v>1865</v>
      </c>
      <c r="I31" s="14"/>
      <c r="J31" s="14"/>
      <c r="K31" s="14"/>
      <c r="L31" s="14"/>
    </row>
    <row r="32" spans="1:15" x14ac:dyDescent="0.2">
      <c r="D32" s="25">
        <v>3.5</v>
      </c>
      <c r="E32" s="25">
        <v>1300</v>
      </c>
      <c r="F32" s="25">
        <v>1908</v>
      </c>
      <c r="I32" s="14"/>
      <c r="J32" s="14"/>
      <c r="K32" s="14"/>
      <c r="L32" s="14"/>
    </row>
    <row r="33" spans="3:12" x14ac:dyDescent="0.2">
      <c r="D33" s="25">
        <v>4</v>
      </c>
      <c r="E33" s="25">
        <v>1316</v>
      </c>
      <c r="F33" s="25">
        <v>1946</v>
      </c>
      <c r="I33" s="14"/>
      <c r="J33" s="14"/>
      <c r="K33" s="14"/>
      <c r="L33" s="14"/>
    </row>
    <row r="34" spans="3:12" x14ac:dyDescent="0.2">
      <c r="D34" s="25">
        <v>4.5</v>
      </c>
      <c r="E34" s="25">
        <v>1329</v>
      </c>
      <c r="F34" s="25">
        <v>1981</v>
      </c>
      <c r="I34" s="14"/>
      <c r="J34" s="14"/>
      <c r="K34" s="14"/>
      <c r="L34" s="14"/>
    </row>
    <row r="35" spans="3:12" x14ac:dyDescent="0.2">
      <c r="D35" s="25">
        <v>5</v>
      </c>
      <c r="E35" s="25">
        <v>1349</v>
      </c>
      <c r="F35" s="25">
        <v>2012</v>
      </c>
      <c r="I35" s="14"/>
      <c r="J35" s="14"/>
      <c r="K35" s="14"/>
      <c r="L35" s="14"/>
    </row>
    <row r="36" spans="3:12" x14ac:dyDescent="0.2">
      <c r="D36" s="25">
        <v>5.5</v>
      </c>
      <c r="E36" s="25">
        <v>1354</v>
      </c>
      <c r="F36" s="25">
        <v>2041</v>
      </c>
      <c r="I36" s="14"/>
      <c r="J36" s="14"/>
      <c r="K36" s="14"/>
      <c r="L36" s="14"/>
    </row>
    <row r="37" spans="3:12" x14ac:dyDescent="0.2">
      <c r="D37" s="25">
        <v>6</v>
      </c>
      <c r="E37" s="25">
        <v>1365</v>
      </c>
      <c r="F37" s="25">
        <v>2067</v>
      </c>
      <c r="I37" s="14"/>
      <c r="J37" s="14"/>
      <c r="K37" s="14"/>
      <c r="L37" s="14"/>
    </row>
    <row r="38" spans="3:12" x14ac:dyDescent="0.2">
      <c r="D38" s="25">
        <v>6.5</v>
      </c>
      <c r="E38" s="25">
        <v>1375</v>
      </c>
      <c r="F38" s="25">
        <v>2092</v>
      </c>
      <c r="I38" s="14"/>
      <c r="J38" s="14"/>
      <c r="K38" s="14"/>
      <c r="L38" s="14"/>
    </row>
    <row r="39" spans="3:12" x14ac:dyDescent="0.2">
      <c r="D39" s="25">
        <v>7</v>
      </c>
      <c r="E39" s="25">
        <v>1384</v>
      </c>
      <c r="F39" s="25">
        <v>2116</v>
      </c>
    </row>
    <row r="40" spans="3:12" x14ac:dyDescent="0.2">
      <c r="D40" s="25">
        <v>7.5</v>
      </c>
      <c r="E40" s="25">
        <v>1393</v>
      </c>
      <c r="F40" s="25">
        <v>2138</v>
      </c>
    </row>
    <row r="41" spans="3:12" x14ac:dyDescent="0.2">
      <c r="D41" s="25">
        <v>8</v>
      </c>
      <c r="E41" s="25">
        <v>1402</v>
      </c>
      <c r="F41" s="25">
        <v>2169</v>
      </c>
    </row>
    <row r="42" spans="3:12" x14ac:dyDescent="0.2">
      <c r="D42" s="25">
        <v>8.5</v>
      </c>
      <c r="E42" s="25">
        <v>1410</v>
      </c>
      <c r="F42" s="25">
        <v>2179</v>
      </c>
    </row>
    <row r="43" spans="3:12" x14ac:dyDescent="0.2">
      <c r="D43" s="25">
        <v>9</v>
      </c>
      <c r="E43" s="25">
        <v>1418</v>
      </c>
      <c r="F43" s="25">
        <v>2198</v>
      </c>
    </row>
    <row r="44" spans="3:12" x14ac:dyDescent="0.2">
      <c r="D44" s="25">
        <v>9.5</v>
      </c>
      <c r="E44" s="25">
        <v>1415</v>
      </c>
      <c r="F44" s="25">
        <v>2216</v>
      </c>
    </row>
    <row r="45" spans="3:12" x14ac:dyDescent="0.2">
      <c r="D45" s="25">
        <v>10</v>
      </c>
      <c r="E45" s="25">
        <v>1432</v>
      </c>
      <c r="F45" s="25">
        <v>2234</v>
      </c>
    </row>
    <row r="46" spans="3:12" x14ac:dyDescent="0.2">
      <c r="D46" s="30"/>
      <c r="E46" s="10"/>
      <c r="F46" s="14"/>
    </row>
    <row r="47" spans="3:12" x14ac:dyDescent="0.2">
      <c r="C47" s="29" t="s">
        <v>6</v>
      </c>
      <c r="D47" s="30"/>
      <c r="E47" s="30"/>
      <c r="F47" s="14"/>
    </row>
    <row r="48" spans="3:12" x14ac:dyDescent="0.2">
      <c r="D48" s="14"/>
      <c r="E48" s="14"/>
      <c r="F48" s="14"/>
    </row>
    <row r="49" spans="4:6" x14ac:dyDescent="0.2">
      <c r="D49" s="14"/>
      <c r="E49" s="14"/>
      <c r="F49" s="14"/>
    </row>
    <row r="50" spans="4:6" x14ac:dyDescent="0.2">
      <c r="D50" s="14"/>
      <c r="E50" s="14"/>
      <c r="F50" s="14"/>
    </row>
    <row r="51" spans="4:6" x14ac:dyDescent="0.2">
      <c r="D51" s="14"/>
      <c r="E51" s="14"/>
      <c r="F51" s="14"/>
    </row>
    <row r="52" spans="4:6" x14ac:dyDescent="0.2">
      <c r="D52" s="14"/>
      <c r="E52" s="14"/>
      <c r="F52" s="14"/>
    </row>
    <row r="53" spans="4:6" x14ac:dyDescent="0.2">
      <c r="D53" s="14"/>
      <c r="E53" s="14"/>
      <c r="F53" s="14"/>
    </row>
    <row r="54" spans="4:6" x14ac:dyDescent="0.2">
      <c r="D54" s="14"/>
      <c r="E54" s="14"/>
      <c r="F54" s="14"/>
    </row>
    <row r="55" spans="4:6" x14ac:dyDescent="0.2">
      <c r="D55" s="14"/>
      <c r="E55" s="14"/>
      <c r="F55" s="14"/>
    </row>
    <row r="56" spans="4:6" x14ac:dyDescent="0.2">
      <c r="D56" s="14"/>
      <c r="E56" s="14"/>
      <c r="F56" s="14"/>
    </row>
    <row r="57" spans="4:6" x14ac:dyDescent="0.2">
      <c r="D57" s="14"/>
      <c r="E57" s="14"/>
      <c r="F57" s="14"/>
    </row>
    <row r="58" spans="4:6" x14ac:dyDescent="0.2">
      <c r="D58" s="14"/>
      <c r="E58" s="14"/>
      <c r="F58" s="14"/>
    </row>
    <row r="59" spans="4:6" x14ac:dyDescent="0.2">
      <c r="D59" s="14"/>
      <c r="E59" s="14"/>
      <c r="F59" s="14"/>
    </row>
    <row r="63" spans="4:6" x14ac:dyDescent="0.2">
      <c r="E63" s="3" t="s">
        <v>6</v>
      </c>
    </row>
  </sheetData>
  <sheetProtection algorithmName="SHA-512" hashValue="M+sXhPVmFuMnzaGQNBwFVlXFGRL43QHoq5RIijAoMl9tyTTLwokZe4PWm1+AFj15fdSJzNF/lFMEprHRZITPCw==" saltValue="iMUHyOguoJFGUKKL5MjyCQ==" spinCount="100000" sheet="1" objects="1" scenarios="1"/>
  <mergeCells count="1">
    <mergeCell ref="A15:C15"/>
  </mergeCells>
  <phoneticPr fontId="1" type="noConversion"/>
  <dataValidations count="8">
    <dataValidation type="whole" allowBlank="1" showInputMessage="1" showErrorMessage="1" sqref="B6 H6" xr:uid="{00000000-0002-0000-0000-000000000000}">
      <formula1>150</formula1>
      <formula2>350</formula2>
    </dataValidation>
    <dataValidation type="decimal" allowBlank="1" showInputMessage="1" showErrorMessage="1" sqref="B7 H7" xr:uid="{00000000-0002-0000-0000-000001000000}">
      <formula1>0</formula1>
      <formula2>(A5)</formula2>
    </dataValidation>
    <dataValidation type="decimal" allowBlank="1" showInputMessage="1" showErrorMessage="1" sqref="B8" xr:uid="{00000000-0002-0000-0000-000002000000}">
      <formula1>2500</formula1>
      <formula2>(B5)</formula2>
    </dataValidation>
    <dataValidation type="whole" allowBlank="1" showInputMessage="1" showErrorMessage="1" sqref="B9 H9" xr:uid="{00000000-0002-0000-0000-000003000000}">
      <formula1>1500</formula1>
      <formula2>10000</formula2>
    </dataValidation>
    <dataValidation type="whole" allowBlank="1" showInputMessage="1" showErrorMessage="1" sqref="M20" xr:uid="{00000000-0002-0000-0000-000004000000}">
      <formula1>0</formula1>
      <formula2>50</formula2>
    </dataValidation>
    <dataValidation type="whole" allowBlank="1" showInputMessage="1" showErrorMessage="1" sqref="H8" xr:uid="{00000000-0002-0000-0000-000005000000}">
      <formula1>2500</formula1>
      <formula2>(H5)</formula2>
    </dataValidation>
    <dataValidation type="decimal" allowBlank="1" showInputMessage="1" showErrorMessage="1" sqref="B14 H14" xr:uid="{00000000-0002-0000-0000-000006000000}">
      <formula1>0.1</formula1>
      <formula2>10</formula2>
    </dataValidation>
    <dataValidation type="whole" allowBlank="1" showInputMessage="1" showErrorMessage="1" sqref="B10 H10" xr:uid="{00000000-0002-0000-0000-000007000000}">
      <formula1>0</formula1>
      <formula2>25</formula2>
    </dataValidation>
  </dataValidations>
  <pageMargins left="0.59055118110236227" right="0.59055118110236227" top="0.39370078740157483" bottom="0.39370078740157483" header="0.31496062992125984" footer="0.31496062992125984"/>
  <pageSetup paperSize="9" orientation="portrait"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N63"/>
  <sheetViews>
    <sheetView zoomScale="111" workbookViewId="0">
      <selection activeCell="H14" sqref="H14"/>
    </sheetView>
  </sheetViews>
  <sheetFormatPr baseColWidth="10" defaultColWidth="11.5703125" defaultRowHeight="12.75" x14ac:dyDescent="0.2"/>
  <cols>
    <col min="1" max="1" width="23.42578125" style="3" customWidth="1"/>
    <col min="2" max="2" width="10.5703125" style="3" customWidth="1"/>
    <col min="3" max="3" width="24.42578125" style="29" customWidth="1"/>
    <col min="4" max="4" width="6.85546875" style="3" customWidth="1"/>
    <col min="5" max="5" width="9.7109375" style="3" customWidth="1"/>
    <col min="6" max="6" width="11.7109375" style="3" customWidth="1"/>
    <col min="7" max="7" width="23.7109375" style="3" customWidth="1"/>
    <col min="8" max="8" width="9.85546875" style="3" customWidth="1"/>
    <col min="9" max="9" width="23.7109375" style="3" customWidth="1"/>
    <col min="10" max="10" width="7.42578125" style="3" customWidth="1"/>
    <col min="11" max="11" width="10.42578125" style="3" customWidth="1"/>
    <col min="12" max="12" width="11.85546875" style="3" customWidth="1"/>
    <col min="13" max="16384" width="11.5703125" style="3"/>
  </cols>
  <sheetData>
    <row r="1" spans="1:14" x14ac:dyDescent="0.2">
      <c r="A1" s="34"/>
      <c r="B1" s="4"/>
      <c r="C1" s="5"/>
      <c r="D1" s="4"/>
      <c r="E1" s="4"/>
      <c r="F1" s="4"/>
      <c r="G1" s="4"/>
      <c r="H1" s="4"/>
      <c r="I1" s="4"/>
      <c r="J1" s="4"/>
      <c r="K1" s="4"/>
      <c r="L1" s="4"/>
    </row>
    <row r="2" spans="1:14" x14ac:dyDescent="0.2">
      <c r="A2" s="4"/>
      <c r="B2" s="4"/>
      <c r="C2" s="5"/>
      <c r="D2" s="4"/>
      <c r="E2" s="4"/>
      <c r="F2" s="4"/>
      <c r="G2" s="4"/>
      <c r="H2" s="4"/>
      <c r="I2" s="4"/>
      <c r="J2" s="4"/>
      <c r="K2" s="4"/>
      <c r="L2" s="4"/>
    </row>
    <row r="3" spans="1:14" ht="18" x14ac:dyDescent="0.25">
      <c r="A3" s="6" t="s">
        <v>10</v>
      </c>
      <c r="B3" s="4"/>
      <c r="C3" s="5"/>
      <c r="D3" s="4"/>
      <c r="E3" s="4"/>
      <c r="F3" s="7" t="s">
        <v>11</v>
      </c>
      <c r="G3" s="6" t="s">
        <v>9</v>
      </c>
      <c r="H3" s="4"/>
      <c r="I3" s="4"/>
      <c r="J3" s="4"/>
      <c r="K3" s="4"/>
      <c r="L3" s="8" t="s">
        <v>11</v>
      </c>
    </row>
    <row r="4" spans="1:14" x14ac:dyDescent="0.2">
      <c r="A4" s="34" t="s">
        <v>30</v>
      </c>
      <c r="B4" s="4"/>
      <c r="C4" s="5"/>
      <c r="D4" s="4"/>
      <c r="E4" s="4"/>
      <c r="F4" s="4"/>
      <c r="G4" s="34" t="s">
        <v>30</v>
      </c>
      <c r="H4" s="4"/>
      <c r="I4" s="4"/>
      <c r="J4" s="4"/>
      <c r="K4" s="4"/>
      <c r="L4" s="4"/>
    </row>
    <row r="5" spans="1:14" x14ac:dyDescent="0.2">
      <c r="A5" s="9">
        <f>(B6*0.1667)</f>
        <v>41.674999999999997</v>
      </c>
      <c r="B5" s="9">
        <f>(1.667*B9)</f>
        <v>10002</v>
      </c>
      <c r="C5" s="10" t="s">
        <v>2</v>
      </c>
      <c r="D5" s="10" t="s">
        <v>17</v>
      </c>
      <c r="E5" s="11" t="s">
        <v>7</v>
      </c>
      <c r="F5" s="11" t="s">
        <v>8</v>
      </c>
      <c r="G5" s="9">
        <f>(0.1667*H6)</f>
        <v>41.674999999999997</v>
      </c>
      <c r="H5" s="9">
        <f>(1.667*H9)</f>
        <v>10002</v>
      </c>
      <c r="I5" s="10" t="s">
        <v>2</v>
      </c>
      <c r="J5" s="10" t="s">
        <v>18</v>
      </c>
      <c r="K5" s="11" t="s">
        <v>7</v>
      </c>
      <c r="L5" s="11" t="s">
        <v>8</v>
      </c>
    </row>
    <row r="6" spans="1:14" x14ac:dyDescent="0.2">
      <c r="A6" s="12" t="s">
        <v>61</v>
      </c>
      <c r="B6" s="1">
        <v>250</v>
      </c>
      <c r="C6" s="10" t="s">
        <v>3</v>
      </c>
      <c r="D6" s="10">
        <v>0</v>
      </c>
      <c r="E6" s="13">
        <f>ROUND((D6*F6*B9*10^-5),2)</f>
        <v>0</v>
      </c>
      <c r="F6" s="13">
        <f>ROUND((B12*B6*B17*10^-3)/(1+((0.5*0.01*D6*B8*6)/B9)*B17)*(1-B10/100)^0.5,2)</f>
        <v>84.21</v>
      </c>
      <c r="G6" s="12" t="s">
        <v>63</v>
      </c>
      <c r="H6" s="13">
        <f>$B$6</f>
        <v>250</v>
      </c>
      <c r="I6" s="10" t="s">
        <v>3</v>
      </c>
      <c r="J6" s="10">
        <v>0</v>
      </c>
      <c r="K6" s="13">
        <f>ROUND((J6*L6*H9*10^-5),2)</f>
        <v>0</v>
      </c>
      <c r="L6" s="13">
        <f>ROUND((H13*H6*H17*10^-3)/(1+((0.5*0.01*J6*H8*6)/H9)*H17)*(1-H10/100)^0.5,2)</f>
        <v>140.21</v>
      </c>
    </row>
    <row r="7" spans="1:14" x14ac:dyDescent="0.2">
      <c r="A7" s="12" t="s">
        <v>20</v>
      </c>
      <c r="B7" s="1">
        <v>15</v>
      </c>
      <c r="C7" s="10" t="s">
        <v>12</v>
      </c>
      <c r="D7" s="10">
        <v>1</v>
      </c>
      <c r="E7" s="13">
        <f>ROUND((D7*F7*B9*10^-5),2)</f>
        <v>4.99</v>
      </c>
      <c r="F7" s="13">
        <f>ROUND(((B12*B6*B17*10^-3)/(1+((0.5*0.01*D7*B8*6)/B9)*B17))*(1-B10/100)^0.5,2)</f>
        <v>83.18</v>
      </c>
      <c r="G7" s="12" t="s">
        <v>64</v>
      </c>
      <c r="H7" s="13">
        <f>$B$7</f>
        <v>15</v>
      </c>
      <c r="I7" s="10" t="s">
        <v>12</v>
      </c>
      <c r="J7" s="10">
        <v>1</v>
      </c>
      <c r="K7" s="13">
        <f>ROUND((J7*L7*H9*10^-5),2)</f>
        <v>8.31</v>
      </c>
      <c r="L7" s="13">
        <f>ROUND(((H13*H6*H17*10^-3)/(1+((0.5*0.01*J7*H8*6)/H9)*H17))*(1-H10/100)^0.5,2)</f>
        <v>138.5</v>
      </c>
    </row>
    <row r="8" spans="1:14" x14ac:dyDescent="0.2">
      <c r="A8" s="12" t="s">
        <v>21</v>
      </c>
      <c r="B8" s="1">
        <v>3000</v>
      </c>
      <c r="C8" s="10" t="s">
        <v>13</v>
      </c>
      <c r="D8" s="10">
        <v>2</v>
      </c>
      <c r="E8" s="13">
        <f>ROUND((D8*F8*B9*10^-5),2)</f>
        <v>9.86</v>
      </c>
      <c r="F8" s="13">
        <f>ROUND((B12*B6*B17*10^-3)/(1+((0.5*0.01*D8*B8*6)/B9)*B17)*(1-B10/100)^0.5,2)</f>
        <v>82.18</v>
      </c>
      <c r="G8" s="12" t="s">
        <v>65</v>
      </c>
      <c r="H8" s="13">
        <f>$B$8</f>
        <v>3000</v>
      </c>
      <c r="I8" s="10" t="s">
        <v>4</v>
      </c>
      <c r="J8" s="10">
        <v>2</v>
      </c>
      <c r="K8" s="13">
        <f>ROUND((J8*L8*H9*10^-5),2)</f>
        <v>16.420000000000002</v>
      </c>
      <c r="L8" s="13">
        <f>ROUND((H13*H6*H17*10^-3)/(1+((0.5*0.01*J8*H8*6)/H9)*H17)*(1-H10/100)^0.5,2)</f>
        <v>136.83000000000001</v>
      </c>
      <c r="N8" s="14"/>
    </row>
    <row r="9" spans="1:14" x14ac:dyDescent="0.2">
      <c r="A9" s="12" t="s">
        <v>22</v>
      </c>
      <c r="B9" s="1">
        <v>6000</v>
      </c>
      <c r="C9" s="10" t="s">
        <v>5</v>
      </c>
      <c r="D9" s="10">
        <v>3</v>
      </c>
      <c r="E9" s="13">
        <f>ROUND((D9*F9*B9*10^-5),2)</f>
        <v>14.62</v>
      </c>
      <c r="F9" s="13">
        <f>ROUND((B12*B6*B17*10^-3)/(1+((0.5*0.01*D9*B8*6)/B9)*B17)*(1-B10/100)^0.5,2)</f>
        <v>81.2</v>
      </c>
      <c r="G9" s="12" t="s">
        <v>66</v>
      </c>
      <c r="H9" s="13">
        <f>$B$9</f>
        <v>6000</v>
      </c>
      <c r="I9" s="10" t="s">
        <v>5</v>
      </c>
      <c r="J9" s="10">
        <v>3</v>
      </c>
      <c r="K9" s="13">
        <f>ROUND((J9*L9*H9*10^-5),2)</f>
        <v>24.34</v>
      </c>
      <c r="L9" s="13">
        <f>ROUND((H13*H6*H17*10^-3)/(1+((0.5*0.01*J9*H8*6)/H9)*H17)*(1-H10/100)^0.5,2)</f>
        <v>135.19999999999999</v>
      </c>
    </row>
    <row r="10" spans="1:14" x14ac:dyDescent="0.2">
      <c r="A10" s="12" t="s">
        <v>62</v>
      </c>
      <c r="B10" s="2">
        <v>0</v>
      </c>
      <c r="C10" s="35" t="s">
        <v>53</v>
      </c>
      <c r="D10" s="10">
        <v>4</v>
      </c>
      <c r="E10" s="13">
        <f>ROUND((D10*F10*B9*10^-5),2)</f>
        <v>19.260000000000002</v>
      </c>
      <c r="F10" s="13">
        <f>ROUND((B12*B6*B17*10^-3)/(1+((0.5*0.01*D10*B8*6)/B9)*B17)*(1-B10/100)^0.5,2)</f>
        <v>80.239999999999995</v>
      </c>
      <c r="G10" s="12" t="s">
        <v>68</v>
      </c>
      <c r="H10" s="31">
        <f>$B$10</f>
        <v>0</v>
      </c>
      <c r="I10" s="35" t="s">
        <v>53</v>
      </c>
      <c r="J10" s="10">
        <v>4</v>
      </c>
      <c r="K10" s="13">
        <f>ROUND((J10*L10*H9*10^-5),2)</f>
        <v>32.06</v>
      </c>
      <c r="L10" s="13">
        <f>ROUND((H13*H6*H17*10^-3)/(1+((0.5*0.01*J10*H8*6)/H9)*H17)*(1-H10/100)^0.5,2)</f>
        <v>133.6</v>
      </c>
    </row>
    <row r="11" spans="1:14" x14ac:dyDescent="0.2">
      <c r="A11" s="15" t="s">
        <v>54</v>
      </c>
      <c r="B11" s="15"/>
      <c r="C11" s="16"/>
      <c r="D11" s="10">
        <v>5</v>
      </c>
      <c r="E11" s="13">
        <f>ROUND((D11*F11*B9*10^-5),2)</f>
        <v>23.79</v>
      </c>
      <c r="F11" s="13">
        <f>ROUND((B12*B6*B17*10^-3)/(1+((0.5*0.01*D11*B8*6)/B9)*B17)*(1-B10/100)^0.5,2)</f>
        <v>79.31</v>
      </c>
      <c r="G11" s="15" t="s">
        <v>54</v>
      </c>
      <c r="H11" s="15"/>
      <c r="I11" s="16"/>
      <c r="J11" s="10">
        <v>5</v>
      </c>
      <c r="K11" s="13">
        <f>ROUND((J11*L11*H9*10^-5),2)</f>
        <v>39.619999999999997</v>
      </c>
      <c r="L11" s="13">
        <f>ROUND((H13*H6*H17*10^-3)/(1+((0.5*0.01*J11*H8*6)/H9)*H17)*(1-H10/100)^0.5,2)</f>
        <v>132.05000000000001</v>
      </c>
    </row>
    <row r="12" spans="1:14" x14ac:dyDescent="0.2">
      <c r="A12" s="17" t="s">
        <v>14</v>
      </c>
      <c r="B12" s="18">
        <f>ROUND((1.173155*(B14^0.084426)*(10^3/2.187)),0)</f>
        <v>409</v>
      </c>
      <c r="C12" s="19" t="s">
        <v>16</v>
      </c>
      <c r="D12" s="10">
        <v>6</v>
      </c>
      <c r="E12" s="13">
        <f>ROUND((D12*F12*B9*10^-5),2)</f>
        <v>28.22</v>
      </c>
      <c r="F12" s="13">
        <f>ROUND((B12*B6*B17*10^-3)/(1+((0.5*0.01*D12*B8*6)/B9)*B17)*(1-B10/100)^0.5,2)</f>
        <v>78.400000000000006</v>
      </c>
      <c r="G12" s="20" t="s">
        <v>34</v>
      </c>
      <c r="H12" s="20"/>
      <c r="I12" s="20"/>
      <c r="J12" s="10">
        <v>6</v>
      </c>
      <c r="K12" s="13">
        <f>ROUND((J12*L12*H9*10^-5),2)</f>
        <v>46.99</v>
      </c>
      <c r="L12" s="13">
        <f>ROUND((H13*H6*H17*10^-3)/(1+((0.5*0.01*J12*H8*6)/H9)*H17)*(1-H10/100)^0.5,2)</f>
        <v>130.53</v>
      </c>
    </row>
    <row r="13" spans="1:14" x14ac:dyDescent="0.2">
      <c r="A13" s="20" t="s">
        <v>33</v>
      </c>
      <c r="C13" s="19"/>
      <c r="D13" s="10">
        <v>7</v>
      </c>
      <c r="E13" s="13">
        <f>ROUND((D13*F13*B9*10^-5),2)</f>
        <v>32.549999999999997</v>
      </c>
      <c r="F13" s="13">
        <f>ROUND((B12*B6*B17*10^-3)/(1+((0.5*0.01*D13*B8*6)/B9)*B17)*(1-B10/100)^0.5,2)</f>
        <v>77.5</v>
      </c>
      <c r="G13" s="21" t="s">
        <v>15</v>
      </c>
      <c r="H13" s="18">
        <f>ROUND((1.581973*(H14^0.149759)*(10^3/2.357)),0)</f>
        <v>681</v>
      </c>
      <c r="I13" s="19" t="s">
        <v>16</v>
      </c>
      <c r="J13" s="10">
        <v>7</v>
      </c>
      <c r="K13" s="13">
        <f>ROUND((J13*L13*H9*10^-5),2)</f>
        <v>54.2</v>
      </c>
      <c r="L13" s="13">
        <f>ROUND((H13*H6*H17*10^-3)/(1+((0.5*0.01*J13*H8*6)/H9)*H17)*(1-H10/100)^0.5,2)</f>
        <v>129.05000000000001</v>
      </c>
    </row>
    <row r="14" spans="1:14" x14ac:dyDescent="0.2">
      <c r="A14" s="20" t="s">
        <v>47</v>
      </c>
      <c r="B14" s="32">
        <v>0.04</v>
      </c>
      <c r="C14" s="10" t="s">
        <v>32</v>
      </c>
      <c r="D14" s="10">
        <v>8</v>
      </c>
      <c r="E14" s="13">
        <f>ROUND((D14*F14*B9*10^-5),2)</f>
        <v>36.78</v>
      </c>
      <c r="F14" s="13">
        <f>ROUND((B12*B6*B17*10^-3)/(1+((0.5*0.01*D14*B8*6)/B9)*B17)*(1-B10/100)^0.5,2)</f>
        <v>76.63</v>
      </c>
      <c r="G14" s="22" t="s">
        <v>48</v>
      </c>
      <c r="H14" s="32">
        <v>1.1000000000000001</v>
      </c>
      <c r="I14" s="10" t="s">
        <v>25</v>
      </c>
      <c r="J14" s="10">
        <v>8</v>
      </c>
      <c r="K14" s="13">
        <f>ROUND((J14*L14*H9*10^-5),2)</f>
        <v>61.25</v>
      </c>
      <c r="L14" s="13">
        <f>ROUND((H13*H6*H17*10^-3)/(1+((0.5*0.01*J14*H8*6)/H9)*H17)*(1-H10/100)^0.5,2)</f>
        <v>127.6</v>
      </c>
    </row>
    <row r="15" spans="1:14" x14ac:dyDescent="0.2">
      <c r="A15" s="23" t="s">
        <v>26</v>
      </c>
      <c r="B15" s="24"/>
      <c r="C15" s="24"/>
      <c r="D15" s="10">
        <v>9</v>
      </c>
      <c r="E15" s="13">
        <f>ROUND((D15*F15*B9*10^-5),2)</f>
        <v>40.92</v>
      </c>
      <c r="F15" s="13">
        <f>ROUND((B12*B6*B17*10^-3)/(1+((0.5*0.01*D15*B8*6)/B9)*B17)*(1-B10/100)^0.5,2)</f>
        <v>75.78</v>
      </c>
      <c r="G15" s="20" t="s">
        <v>29</v>
      </c>
      <c r="H15" s="10"/>
      <c r="I15" s="10"/>
      <c r="J15" s="10">
        <v>9</v>
      </c>
      <c r="K15" s="13">
        <f>ROUND((J15*L15*H9*10^-5),2)</f>
        <v>68.14</v>
      </c>
      <c r="L15" s="13">
        <f>ROUND((H13*H6*H17*10^-3)/(1+((0.5*0.01*J15*H8*6)/H9)*H17)*(1-H10/100)^0.5,2)</f>
        <v>126.18</v>
      </c>
    </row>
    <row r="16" spans="1:14" x14ac:dyDescent="0.2">
      <c r="A16" s="9" t="s">
        <v>0</v>
      </c>
      <c r="B16" s="25">
        <f>((B6+2*B7)/(B6+6*B7))</f>
        <v>0.82352941176470584</v>
      </c>
      <c r="C16" s="17"/>
      <c r="D16" s="10">
        <v>10</v>
      </c>
      <c r="E16" s="13">
        <f>ROUND((D16*F16*B9*10^-5),2)</f>
        <v>44.97</v>
      </c>
      <c r="F16" s="13">
        <f>ROUND((B12*B6*B17*10^-3)/(1+((0.5*0.01*D16*B8*6)/B9)*B17)*(1-B10/100)^0.5,2)</f>
        <v>74.95</v>
      </c>
      <c r="G16" s="9" t="s">
        <v>0</v>
      </c>
      <c r="H16" s="26">
        <f>((H6+2*H7)/(H6+6*H7))</f>
        <v>0.82352941176470584</v>
      </c>
      <c r="I16" s="10"/>
      <c r="J16" s="10">
        <v>10</v>
      </c>
      <c r="K16" s="13">
        <f>ROUND((J16*L16*H9*10^-5),2)</f>
        <v>74.87</v>
      </c>
      <c r="L16" s="13">
        <f>ROUND((H13*H6*H17*10^-3)/(1+((0.5*0.01*J16*H8*6)/H9)*H17)*(1-H10/100)^0.5,2)</f>
        <v>124.79</v>
      </c>
    </row>
    <row r="17" spans="1:13" x14ac:dyDescent="0.2">
      <c r="A17" s="27" t="s">
        <v>1</v>
      </c>
      <c r="B17" s="28">
        <f>((B6+2*B7)/(B6+6*B7))</f>
        <v>0.82352941176470584</v>
      </c>
      <c r="C17" s="17"/>
      <c r="D17" s="20"/>
      <c r="E17" s="20"/>
      <c r="F17" s="20"/>
      <c r="G17" s="27"/>
      <c r="H17" s="28">
        <f>((H6+2*H7)/(H6+6*H7))</f>
        <v>0.82352941176470584</v>
      </c>
      <c r="I17" s="10"/>
      <c r="J17" s="20"/>
      <c r="K17" s="20"/>
      <c r="L17" s="20"/>
    </row>
    <row r="18" spans="1:13" x14ac:dyDescent="0.2">
      <c r="D18" s="25">
        <v>0.1</v>
      </c>
      <c r="E18" s="25">
        <v>987</v>
      </c>
      <c r="F18" s="25" t="s">
        <v>24</v>
      </c>
      <c r="G18" s="14"/>
      <c r="H18" s="14"/>
      <c r="I18" s="14"/>
    </row>
    <row r="19" spans="1:13" x14ac:dyDescent="0.2">
      <c r="A19" s="20"/>
      <c r="B19" s="20"/>
      <c r="C19" s="17"/>
      <c r="D19" s="25">
        <v>0.2</v>
      </c>
      <c r="E19" s="25">
        <v>1029</v>
      </c>
      <c r="F19" s="25">
        <v>1242</v>
      </c>
      <c r="G19" s="20"/>
      <c r="H19" s="20"/>
      <c r="I19" s="20"/>
      <c r="J19" s="20"/>
      <c r="K19" s="20"/>
      <c r="L19" s="20"/>
    </row>
    <row r="20" spans="1:13" x14ac:dyDescent="0.2">
      <c r="D20" s="25">
        <v>0.3</v>
      </c>
      <c r="E20" s="25">
        <v>1061</v>
      </c>
      <c r="F20" s="25">
        <v>1321</v>
      </c>
      <c r="G20" s="14"/>
      <c r="H20" s="14"/>
      <c r="I20" s="14"/>
      <c r="J20" s="14"/>
      <c r="K20" s="14"/>
      <c r="L20" s="14"/>
      <c r="M20" s="11"/>
    </row>
    <row r="21" spans="1:13" x14ac:dyDescent="0.2">
      <c r="C21" s="17"/>
      <c r="D21" s="25">
        <v>0.4</v>
      </c>
      <c r="E21" s="25">
        <v>1085</v>
      </c>
      <c r="F21" s="25">
        <v>1380</v>
      </c>
      <c r="G21" s="14"/>
      <c r="H21" s="14"/>
      <c r="I21" s="14"/>
      <c r="J21" s="14"/>
      <c r="K21" s="14"/>
      <c r="L21" s="14"/>
    </row>
    <row r="22" spans="1:13" x14ac:dyDescent="0.2">
      <c r="D22" s="25">
        <v>0.5</v>
      </c>
      <c r="E22" s="25">
        <v>1104</v>
      </c>
      <c r="F22" s="25">
        <v>1427</v>
      </c>
      <c r="G22" s="14"/>
      <c r="H22" s="14"/>
      <c r="I22" s="14"/>
      <c r="J22" s="14"/>
      <c r="K22" s="14"/>
      <c r="L22" s="14"/>
    </row>
    <row r="23" spans="1:13" x14ac:dyDescent="0.2">
      <c r="C23" s="17"/>
      <c r="D23" s="25">
        <v>0.6</v>
      </c>
      <c r="E23" s="25">
        <v>1121</v>
      </c>
      <c r="F23" s="25">
        <v>1467</v>
      </c>
      <c r="G23" s="14"/>
      <c r="H23" s="14"/>
      <c r="I23" s="14"/>
      <c r="J23" s="14"/>
      <c r="K23" s="14"/>
      <c r="L23" s="14"/>
    </row>
    <row r="24" spans="1:13" x14ac:dyDescent="0.2">
      <c r="D24" s="25">
        <v>0.7</v>
      </c>
      <c r="E24" s="25">
        <v>1135</v>
      </c>
      <c r="F24" s="25">
        <v>1502</v>
      </c>
      <c r="G24" s="14"/>
      <c r="H24" s="14"/>
      <c r="I24" s="14"/>
      <c r="J24" s="14"/>
      <c r="K24" s="14"/>
      <c r="L24" s="14"/>
    </row>
    <row r="25" spans="1:13" x14ac:dyDescent="0.2">
      <c r="C25" s="17"/>
      <c r="D25" s="25">
        <v>0.8</v>
      </c>
      <c r="E25" s="25">
        <v>1147</v>
      </c>
      <c r="F25" s="25">
        <v>1532</v>
      </c>
      <c r="G25" s="14"/>
      <c r="H25" s="14"/>
      <c r="I25" s="14"/>
      <c r="J25" s="14"/>
      <c r="K25" s="14"/>
      <c r="L25" s="14"/>
    </row>
    <row r="26" spans="1:13" x14ac:dyDescent="0.2">
      <c r="D26" s="25">
        <v>0.9</v>
      </c>
      <c r="E26" s="25">
        <v>1158</v>
      </c>
      <c r="F26" s="25">
        <v>1559</v>
      </c>
      <c r="G26" s="14"/>
      <c r="H26" s="14"/>
      <c r="I26" s="14"/>
      <c r="J26" s="14"/>
      <c r="K26" s="14"/>
      <c r="L26" s="14"/>
    </row>
    <row r="27" spans="1:13" x14ac:dyDescent="0.2">
      <c r="C27" s="17"/>
      <c r="D27" s="25">
        <v>1</v>
      </c>
      <c r="E27" s="25">
        <v>1168</v>
      </c>
      <c r="F27" s="25">
        <v>1584</v>
      </c>
      <c r="G27" s="14"/>
      <c r="H27" s="14"/>
      <c r="I27" s="14"/>
      <c r="J27" s="14"/>
      <c r="K27" s="14"/>
      <c r="L27" s="14"/>
    </row>
    <row r="28" spans="1:13" x14ac:dyDescent="0.2">
      <c r="D28" s="25">
        <v>1.5</v>
      </c>
      <c r="E28" s="25">
        <v>1209</v>
      </c>
      <c r="F28" s="25">
        <v>1683</v>
      </c>
      <c r="G28" s="14"/>
      <c r="H28" s="14"/>
      <c r="I28" s="14"/>
      <c r="J28" s="14"/>
      <c r="K28" s="14"/>
      <c r="L28" s="14"/>
    </row>
    <row r="29" spans="1:13" x14ac:dyDescent="0.2">
      <c r="D29" s="25">
        <v>2</v>
      </c>
      <c r="E29" s="25">
        <v>1238</v>
      </c>
      <c r="F29" s="25">
        <v>1757</v>
      </c>
      <c r="G29" s="14"/>
      <c r="H29" s="14"/>
      <c r="I29" s="14"/>
      <c r="J29" s="14"/>
      <c r="K29" s="14"/>
      <c r="L29" s="14"/>
    </row>
    <row r="30" spans="1:13" x14ac:dyDescent="0.2">
      <c r="D30" s="25">
        <v>2.5</v>
      </c>
      <c r="E30" s="25">
        <v>1262</v>
      </c>
      <c r="F30" s="25">
        <v>1816</v>
      </c>
      <c r="G30" s="14"/>
      <c r="H30" s="14"/>
      <c r="I30" s="14"/>
      <c r="J30" s="14"/>
      <c r="K30" s="14"/>
      <c r="L30" s="14"/>
    </row>
    <row r="31" spans="1:13" x14ac:dyDescent="0.2">
      <c r="D31" s="25">
        <v>3</v>
      </c>
      <c r="E31" s="25">
        <v>1283</v>
      </c>
      <c r="F31" s="25">
        <v>1865</v>
      </c>
      <c r="I31" s="14"/>
      <c r="J31" s="14"/>
      <c r="K31" s="14"/>
      <c r="L31" s="14"/>
    </row>
    <row r="32" spans="1:13" x14ac:dyDescent="0.2">
      <c r="D32" s="25">
        <v>3.5</v>
      </c>
      <c r="E32" s="25">
        <v>1300</v>
      </c>
      <c r="F32" s="25">
        <v>1908</v>
      </c>
      <c r="I32" s="14"/>
      <c r="J32" s="14"/>
      <c r="K32" s="14"/>
      <c r="L32" s="14"/>
    </row>
    <row r="33" spans="3:12" x14ac:dyDescent="0.2">
      <c r="D33" s="25">
        <v>4</v>
      </c>
      <c r="E33" s="25">
        <v>1316</v>
      </c>
      <c r="F33" s="25">
        <v>1946</v>
      </c>
      <c r="I33" s="14"/>
      <c r="J33" s="14"/>
      <c r="K33" s="14"/>
      <c r="L33" s="14"/>
    </row>
    <row r="34" spans="3:12" x14ac:dyDescent="0.2">
      <c r="D34" s="25">
        <v>4.5</v>
      </c>
      <c r="E34" s="25">
        <v>1329</v>
      </c>
      <c r="F34" s="25">
        <v>1981</v>
      </c>
      <c r="I34" s="14"/>
      <c r="J34" s="14"/>
      <c r="K34" s="14"/>
      <c r="L34" s="14"/>
    </row>
    <row r="35" spans="3:12" x14ac:dyDescent="0.2">
      <c r="D35" s="25">
        <v>5</v>
      </c>
      <c r="E35" s="25">
        <v>1349</v>
      </c>
      <c r="F35" s="25">
        <v>2012</v>
      </c>
      <c r="I35" s="14"/>
      <c r="J35" s="14"/>
      <c r="K35" s="14"/>
      <c r="L35" s="14"/>
    </row>
    <row r="36" spans="3:12" x14ac:dyDescent="0.2">
      <c r="D36" s="25">
        <v>5.5</v>
      </c>
      <c r="E36" s="25">
        <v>1354</v>
      </c>
      <c r="F36" s="25">
        <v>2041</v>
      </c>
      <c r="I36" s="14"/>
      <c r="J36" s="14"/>
      <c r="K36" s="14"/>
      <c r="L36" s="14"/>
    </row>
    <row r="37" spans="3:12" x14ac:dyDescent="0.2">
      <c r="D37" s="25">
        <v>6</v>
      </c>
      <c r="E37" s="25">
        <v>1365</v>
      </c>
      <c r="F37" s="25">
        <v>2067</v>
      </c>
      <c r="I37" s="14"/>
      <c r="J37" s="14"/>
      <c r="K37" s="14"/>
      <c r="L37" s="14"/>
    </row>
    <row r="38" spans="3:12" x14ac:dyDescent="0.2">
      <c r="D38" s="25">
        <v>6.5</v>
      </c>
      <c r="E38" s="25">
        <v>1375</v>
      </c>
      <c r="F38" s="25">
        <v>2092</v>
      </c>
      <c r="I38" s="14"/>
      <c r="J38" s="14"/>
      <c r="K38" s="14"/>
      <c r="L38" s="14"/>
    </row>
    <row r="39" spans="3:12" x14ac:dyDescent="0.2">
      <c r="D39" s="25">
        <v>7</v>
      </c>
      <c r="E39" s="25">
        <v>1384</v>
      </c>
      <c r="F39" s="25">
        <v>2116</v>
      </c>
    </row>
    <row r="40" spans="3:12" x14ac:dyDescent="0.2">
      <c r="D40" s="25">
        <v>7.5</v>
      </c>
      <c r="E40" s="25">
        <v>1393</v>
      </c>
      <c r="F40" s="25">
        <v>2138</v>
      </c>
    </row>
    <row r="41" spans="3:12" x14ac:dyDescent="0.2">
      <c r="D41" s="25">
        <v>8</v>
      </c>
      <c r="E41" s="25">
        <v>1402</v>
      </c>
      <c r="F41" s="25">
        <v>2169</v>
      </c>
    </row>
    <row r="42" spans="3:12" x14ac:dyDescent="0.2">
      <c r="D42" s="25">
        <v>8.5</v>
      </c>
      <c r="E42" s="25">
        <v>1410</v>
      </c>
      <c r="F42" s="25">
        <v>2179</v>
      </c>
    </row>
    <row r="43" spans="3:12" x14ac:dyDescent="0.2">
      <c r="D43" s="25">
        <v>9</v>
      </c>
      <c r="E43" s="25">
        <v>1418</v>
      </c>
      <c r="F43" s="25">
        <v>2198</v>
      </c>
    </row>
    <row r="44" spans="3:12" x14ac:dyDescent="0.2">
      <c r="D44" s="25">
        <v>9.5</v>
      </c>
      <c r="E44" s="25">
        <v>1415</v>
      </c>
      <c r="F44" s="25">
        <v>2216</v>
      </c>
    </row>
    <row r="45" spans="3:12" x14ac:dyDescent="0.2">
      <c r="D45" s="25">
        <v>10</v>
      </c>
      <c r="E45" s="25">
        <v>1432</v>
      </c>
      <c r="F45" s="25">
        <v>2234</v>
      </c>
    </row>
    <row r="46" spans="3:12" x14ac:dyDescent="0.2">
      <c r="D46" s="30"/>
      <c r="E46" s="10"/>
      <c r="F46" s="14"/>
    </row>
    <row r="47" spans="3:12" x14ac:dyDescent="0.2">
      <c r="C47" s="29" t="s">
        <v>6</v>
      </c>
      <c r="D47" s="30"/>
      <c r="E47" s="30"/>
      <c r="F47" s="14"/>
    </row>
    <row r="48" spans="3:12" x14ac:dyDescent="0.2">
      <c r="D48" s="14"/>
      <c r="E48" s="14"/>
      <c r="F48" s="14"/>
    </row>
    <row r="49" spans="4:6" x14ac:dyDescent="0.2">
      <c r="D49" s="14"/>
      <c r="E49" s="14"/>
      <c r="F49" s="14"/>
    </row>
    <row r="50" spans="4:6" x14ac:dyDescent="0.2">
      <c r="D50" s="14"/>
      <c r="E50" s="14"/>
      <c r="F50" s="14"/>
    </row>
    <row r="51" spans="4:6" x14ac:dyDescent="0.2">
      <c r="D51" s="14"/>
      <c r="E51" s="14"/>
      <c r="F51" s="14"/>
    </row>
    <row r="52" spans="4:6" x14ac:dyDescent="0.2">
      <c r="D52" s="14"/>
      <c r="E52" s="14"/>
      <c r="F52" s="14"/>
    </row>
    <row r="53" spans="4:6" x14ac:dyDescent="0.2">
      <c r="D53" s="14"/>
      <c r="E53" s="14"/>
      <c r="F53" s="14"/>
    </row>
    <row r="54" spans="4:6" x14ac:dyDescent="0.2">
      <c r="D54" s="14"/>
      <c r="E54" s="14"/>
      <c r="F54" s="14"/>
    </row>
    <row r="55" spans="4:6" x14ac:dyDescent="0.2">
      <c r="D55" s="14"/>
      <c r="E55" s="14"/>
      <c r="F55" s="14"/>
    </row>
    <row r="56" spans="4:6" x14ac:dyDescent="0.2">
      <c r="D56" s="14"/>
      <c r="E56" s="14"/>
      <c r="F56" s="14"/>
    </row>
    <row r="57" spans="4:6" x14ac:dyDescent="0.2">
      <c r="D57" s="14"/>
      <c r="E57" s="14"/>
      <c r="F57" s="14"/>
    </row>
    <row r="58" spans="4:6" x14ac:dyDescent="0.2">
      <c r="D58" s="14"/>
      <c r="E58" s="14"/>
      <c r="F58" s="14"/>
    </row>
    <row r="59" spans="4:6" x14ac:dyDescent="0.2">
      <c r="D59" s="14"/>
      <c r="E59" s="14"/>
      <c r="F59" s="14"/>
    </row>
    <row r="63" spans="4:6" x14ac:dyDescent="0.2">
      <c r="E63" s="3" t="s">
        <v>6</v>
      </c>
    </row>
  </sheetData>
  <sheetProtection algorithmName="SHA-512" hashValue="jo0VXrvrwH2fxVg08awqnIukEBt0gkPs5NhOiL1wLkqvZTbY72IsrXLXN/RW1yK1K6z3YRzeOD/UXGf+sy3gCw==" saltValue="sSe8azlNiK6NlkvghA1pEA==" spinCount="100000" sheet="1" objects="1" scenarios="1"/>
  <mergeCells count="1">
    <mergeCell ref="A15:C15"/>
  </mergeCells>
  <phoneticPr fontId="1" type="noConversion"/>
  <dataValidations count="10">
    <dataValidation type="decimal" allowBlank="1" showInputMessage="1" showErrorMessage="1" sqref="H14" xr:uid="{00000000-0002-0000-0100-000000000000}">
      <formula1>0.1</formula1>
      <formula2>10</formula2>
    </dataValidation>
    <dataValidation type="whole" allowBlank="1" showInputMessage="1" showErrorMessage="1" sqref="H8" xr:uid="{00000000-0002-0000-0100-000001000000}">
      <formula1>2500</formula1>
      <formula2>(H5)</formula2>
    </dataValidation>
    <dataValidation type="whole" allowBlank="1" showInputMessage="1" showErrorMessage="1" sqref="M20" xr:uid="{00000000-0002-0000-0100-000002000000}">
      <formula1>0</formula1>
      <formula2>50</formula2>
    </dataValidation>
    <dataValidation type="whole" allowBlank="1" showInputMessage="1" showErrorMessage="1" sqref="B9 H9" xr:uid="{00000000-0002-0000-0100-000003000000}">
      <formula1>1500</formula1>
      <formula2>10000</formula2>
    </dataValidation>
    <dataValidation type="decimal" allowBlank="1" showInputMessage="1" showErrorMessage="1" sqref="B8" xr:uid="{00000000-0002-0000-0100-000004000000}">
      <formula1>2500</formula1>
      <formula2>(B5)</formula2>
    </dataValidation>
    <dataValidation type="decimal" allowBlank="1" showInputMessage="1" showErrorMessage="1" sqref="B7 H7" xr:uid="{00000000-0002-0000-0100-000005000000}">
      <formula1>0</formula1>
      <formula2>(A5)</formula2>
    </dataValidation>
    <dataValidation type="whole" allowBlank="1" showInputMessage="1" showErrorMessage="1" sqref="B6 H6" xr:uid="{00000000-0002-0000-0100-000006000000}">
      <formula1>150</formula1>
      <formula2>350</formula2>
    </dataValidation>
    <dataValidation type="decimal" allowBlank="1" showInputMessage="1" showErrorMessage="1" sqref="B14" xr:uid="{00000000-0002-0000-0100-000007000000}">
      <formula1>0.04</formula1>
      <formula2>10</formula2>
    </dataValidation>
    <dataValidation type="whole" allowBlank="1" showInputMessage="1" showErrorMessage="1" sqref="H10" xr:uid="{00000000-0002-0000-0100-000008000000}">
      <formula1>0</formula1>
      <formula2>25</formula2>
    </dataValidation>
    <dataValidation type="whole" allowBlank="1" showInputMessage="1" showErrorMessage="1" sqref="B10" xr:uid="{00000000-0002-0000-0100-000009000000}">
      <formula1>0</formula1>
      <formula2>0</formula2>
    </dataValidation>
  </dataValidations>
  <pageMargins left="0.78740157480314965" right="0.78740157480314965" top="0.39370078740157483" bottom="0.39370078740157483" header="0.51181102362204722" footer="0.51181102362204722"/>
  <pageSetup paperSize="9" orientation="portrait" horizontalDpi="4294967293"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63"/>
  <sheetViews>
    <sheetView tabSelected="1" zoomScale="110" workbookViewId="0">
      <selection activeCell="O14" sqref="O14"/>
    </sheetView>
  </sheetViews>
  <sheetFormatPr baseColWidth="10" defaultColWidth="11.5703125" defaultRowHeight="12.75" x14ac:dyDescent="0.2"/>
  <cols>
    <col min="1" max="1" width="22.85546875" style="3" customWidth="1"/>
    <col min="2" max="2" width="8" style="3" customWidth="1"/>
    <col min="3" max="3" width="29.7109375" style="29" customWidth="1"/>
    <col min="4" max="4" width="8.28515625" style="3" customWidth="1"/>
    <col min="5" max="5" width="12" style="3" customWidth="1"/>
    <col min="6" max="6" width="9.28515625" style="3" customWidth="1"/>
    <col min="7" max="7" width="24.28515625" style="3" customWidth="1"/>
    <col min="8" max="8" width="9.85546875" style="3" customWidth="1"/>
    <col min="9" max="9" width="26.85546875" style="3" customWidth="1"/>
    <col min="10" max="10" width="7.42578125" style="3" customWidth="1"/>
    <col min="11" max="11" width="10.42578125" style="3" customWidth="1"/>
    <col min="12" max="12" width="11.85546875" style="3" customWidth="1"/>
    <col min="13" max="16384" width="11.5703125" style="3"/>
  </cols>
  <sheetData>
    <row r="1" spans="1:14" x14ac:dyDescent="0.2">
      <c r="A1" s="4"/>
      <c r="B1" s="4"/>
      <c r="C1" s="5"/>
      <c r="D1" s="4"/>
      <c r="E1" s="4"/>
      <c r="F1" s="4"/>
      <c r="G1" s="4"/>
      <c r="H1" s="4"/>
      <c r="I1" s="4"/>
      <c r="J1" s="4"/>
      <c r="K1" s="4"/>
      <c r="L1" s="4"/>
    </row>
    <row r="2" spans="1:14" x14ac:dyDescent="0.2">
      <c r="A2" s="4"/>
      <c r="B2" s="4"/>
      <c r="C2" s="5"/>
      <c r="D2" s="4"/>
      <c r="E2" s="4"/>
      <c r="F2" s="4"/>
      <c r="G2" s="4"/>
      <c r="H2" s="4"/>
      <c r="I2" s="4"/>
      <c r="J2" s="4"/>
      <c r="K2" s="4"/>
      <c r="L2" s="4"/>
    </row>
    <row r="3" spans="1:14" ht="18" x14ac:dyDescent="0.25">
      <c r="A3" s="6" t="s">
        <v>10</v>
      </c>
      <c r="B3" s="4"/>
      <c r="C3" s="5"/>
      <c r="D3" s="4"/>
      <c r="E3" s="4"/>
      <c r="F3" s="7" t="s">
        <v>11</v>
      </c>
      <c r="G3" s="6" t="s">
        <v>9</v>
      </c>
      <c r="H3" s="4"/>
      <c r="I3" s="4"/>
      <c r="J3" s="4"/>
      <c r="K3" s="4"/>
      <c r="L3" s="8" t="s">
        <v>11</v>
      </c>
    </row>
    <row r="4" spans="1:14" x14ac:dyDescent="0.2">
      <c r="A4" s="34" t="s">
        <v>37</v>
      </c>
      <c r="B4" s="4"/>
      <c r="C4" s="5"/>
      <c r="D4" s="4"/>
      <c r="E4" s="4"/>
      <c r="F4" s="4"/>
      <c r="G4" s="34" t="s">
        <v>37</v>
      </c>
      <c r="H4" s="4"/>
      <c r="I4" s="4"/>
      <c r="J4" s="4"/>
      <c r="K4" s="4"/>
      <c r="L4" s="4"/>
    </row>
    <row r="5" spans="1:14" x14ac:dyDescent="0.2">
      <c r="A5" s="9">
        <f>(B6*0.1667)</f>
        <v>41.674999999999997</v>
      </c>
      <c r="B5" s="9">
        <f>(1.667*B9)</f>
        <v>10002</v>
      </c>
      <c r="C5" s="10" t="s">
        <v>2</v>
      </c>
      <c r="D5" s="10" t="s">
        <v>17</v>
      </c>
      <c r="E5" s="11" t="s">
        <v>7</v>
      </c>
      <c r="F5" s="11" t="s">
        <v>8</v>
      </c>
      <c r="G5" s="9">
        <f>(0.1667*H6)</f>
        <v>41.674999999999997</v>
      </c>
      <c r="H5" s="9">
        <f>(1.667*H9)</f>
        <v>10002</v>
      </c>
      <c r="I5" s="10" t="s">
        <v>2</v>
      </c>
      <c r="J5" s="10" t="s">
        <v>18</v>
      </c>
      <c r="K5" s="11" t="s">
        <v>7</v>
      </c>
      <c r="L5" s="11" t="s">
        <v>8</v>
      </c>
    </row>
    <row r="6" spans="1:14" x14ac:dyDescent="0.2">
      <c r="A6" s="12" t="s">
        <v>19</v>
      </c>
      <c r="B6" s="1">
        <v>250</v>
      </c>
      <c r="C6" s="10" t="s">
        <v>3</v>
      </c>
      <c r="D6" s="10">
        <v>0</v>
      </c>
      <c r="E6" s="13">
        <f>ROUND((D6*F6*B9*10^-5),2)</f>
        <v>0</v>
      </c>
      <c r="F6" s="13">
        <f>ROUND((B12*B6*B17*10^-3)/(1+((0.5*0.01*D6*B8*6)/B9)*B17)*((1-B10/100)/0.5)^0.5,2)</f>
        <v>84.21</v>
      </c>
      <c r="G6" s="12" t="s">
        <v>57</v>
      </c>
      <c r="H6" s="13">
        <f>$B$6</f>
        <v>250</v>
      </c>
      <c r="I6" s="10" t="s">
        <v>3</v>
      </c>
      <c r="J6" s="10">
        <v>0</v>
      </c>
      <c r="K6" s="13">
        <f>ROUND((J6*L6*H9*10^-5),2)</f>
        <v>0</v>
      </c>
      <c r="L6" s="13">
        <f>ROUND((H13*H6*H17*10^-3)/(1+((0.5*0.01*J6*H8*6)/H9)*H17)*((1-H10/100)/0.5)^0.5,2)</f>
        <v>130.94</v>
      </c>
    </row>
    <row r="7" spans="1:14" x14ac:dyDescent="0.2">
      <c r="A7" s="12" t="s">
        <v>31</v>
      </c>
      <c r="B7" s="1">
        <v>15</v>
      </c>
      <c r="C7" s="10" t="s">
        <v>12</v>
      </c>
      <c r="D7" s="10">
        <v>1</v>
      </c>
      <c r="E7" s="13">
        <f>ROUND((D7*F7*B9*10^-5),2)</f>
        <v>4.99</v>
      </c>
      <c r="F7" s="13">
        <f>ROUND(((B12*B6*B17*10^-3)/(1+((0.5*0.01*D7*B8*6)/B9)*B17))*((1-B10/100)/0.5)^0.5,2)</f>
        <v>83.18</v>
      </c>
      <c r="G7" s="12" t="s">
        <v>58</v>
      </c>
      <c r="H7" s="13">
        <f>$B$7</f>
        <v>15</v>
      </c>
      <c r="I7" s="10" t="s">
        <v>12</v>
      </c>
      <c r="J7" s="10">
        <v>1</v>
      </c>
      <c r="K7" s="13">
        <f>ROUND((J7*L7*H9*10^-5),2)</f>
        <v>7.76</v>
      </c>
      <c r="L7" s="13">
        <f>ROUND(((H13*H6*H17*10^-3)/(1+((0.5*0.01*J7*H8*6)/H9)*H17))*((1-H10/100)/0.5)^0.5,2)</f>
        <v>129.34</v>
      </c>
    </row>
    <row r="8" spans="1:14" x14ac:dyDescent="0.2">
      <c r="A8" s="12" t="s">
        <v>55</v>
      </c>
      <c r="B8" s="1">
        <v>3000</v>
      </c>
      <c r="C8" s="10" t="s">
        <v>13</v>
      </c>
      <c r="D8" s="10">
        <v>2</v>
      </c>
      <c r="E8" s="13">
        <f>ROUND((D8*F8*B9*10^-5),2)</f>
        <v>9.86</v>
      </c>
      <c r="F8" s="13">
        <f>ROUND((B12*B6*B17*10^-3)/(1+((0.5*0.01*D8*B8*6)/B9)*B17)*((1-B10/100)/0.5)^0.5,2)</f>
        <v>82.18</v>
      </c>
      <c r="G8" s="12" t="s">
        <v>59</v>
      </c>
      <c r="H8" s="13">
        <f>$B$8</f>
        <v>3000</v>
      </c>
      <c r="I8" s="10" t="s">
        <v>4</v>
      </c>
      <c r="J8" s="10">
        <v>2</v>
      </c>
      <c r="K8" s="13">
        <f>ROUND((J8*L8*H9*10^-5),2)</f>
        <v>15.33</v>
      </c>
      <c r="L8" s="13">
        <f>ROUND((H13*H6*H17*10^-3)/(1+((0.5*0.01*J8*H8*6)/H9)*H17)*((1-H10/100)/0.5)^0.5,2)</f>
        <v>127.78</v>
      </c>
      <c r="N8" s="14"/>
    </row>
    <row r="9" spans="1:14" x14ac:dyDescent="0.2">
      <c r="A9" s="12" t="s">
        <v>56</v>
      </c>
      <c r="B9" s="1">
        <v>6000</v>
      </c>
      <c r="C9" s="10" t="s">
        <v>5</v>
      </c>
      <c r="D9" s="10">
        <v>3</v>
      </c>
      <c r="E9" s="13">
        <f>ROUND((D9*F9*B9*10^-5),2)</f>
        <v>14.62</v>
      </c>
      <c r="F9" s="13">
        <f>ROUND((B12*B6*B17*10^-3)/(1+((0.5*0.01*D9*B8*6)/B9)*B17)*((1-B10/100)/0.5)^0.5,2)</f>
        <v>81.2</v>
      </c>
      <c r="G9" s="12" t="s">
        <v>60</v>
      </c>
      <c r="H9" s="13">
        <f>$B$9</f>
        <v>6000</v>
      </c>
      <c r="I9" s="10" t="s">
        <v>5</v>
      </c>
      <c r="J9" s="10">
        <v>3</v>
      </c>
      <c r="K9" s="13">
        <f>ROUND((J9*L9*H9*10^-5),2)</f>
        <v>22.73</v>
      </c>
      <c r="L9" s="13">
        <f>ROUND((H13*H6*H17*10^-3)/(1+((0.5*0.01*J9*H8*6)/H9)*H17)*((1-H10/100)/0.5)^0.5,2)</f>
        <v>126.26</v>
      </c>
    </row>
    <row r="10" spans="1:14" x14ac:dyDescent="0.2">
      <c r="A10" s="12" t="s">
        <v>71</v>
      </c>
      <c r="B10" s="2">
        <v>50</v>
      </c>
      <c r="C10" s="10" t="s">
        <v>52</v>
      </c>
      <c r="D10" s="10">
        <v>4</v>
      </c>
      <c r="E10" s="13">
        <f>ROUND((D10*F10*B9*10^-5),2)</f>
        <v>19.260000000000002</v>
      </c>
      <c r="F10" s="13">
        <f>ROUND((B12*B6*B17*10^-3)/(1+((0.5*0.01*D10*B8*6)/B9)*B17)*((1-B10/100)/0.5)^0.5,2)</f>
        <v>80.239999999999995</v>
      </c>
      <c r="G10" s="12" t="s">
        <v>67</v>
      </c>
      <c r="H10" s="31">
        <f>$B$10</f>
        <v>50</v>
      </c>
      <c r="I10" s="10" t="s">
        <v>40</v>
      </c>
      <c r="J10" s="10">
        <v>4</v>
      </c>
      <c r="K10" s="13">
        <f>ROUND((J10*L10*H9*10^-5),2)</f>
        <v>29.95</v>
      </c>
      <c r="L10" s="13">
        <f>ROUND((H13*H6*H17*10^-3)/(1+((0.5*0.01*J10*H8*6)/H9)*H17)*((1-H10/100)/0.5)^0.5,2)</f>
        <v>124.78</v>
      </c>
    </row>
    <row r="11" spans="1:14" x14ac:dyDescent="0.2">
      <c r="A11" s="15" t="s">
        <v>38</v>
      </c>
      <c r="B11" s="15"/>
      <c r="C11" s="16"/>
      <c r="D11" s="10">
        <v>5</v>
      </c>
      <c r="E11" s="13">
        <f>ROUND((D11*F11*B9*10^-5),2)</f>
        <v>23.79</v>
      </c>
      <c r="F11" s="13">
        <f>ROUND((B12*B6*B17*10^-3)/(1+((0.5*0.01*D11*B8*6)/B9)*B17)*((1-B10/100)/0.5)^0.5,2)</f>
        <v>79.31</v>
      </c>
      <c r="G11" s="15" t="s">
        <v>39</v>
      </c>
      <c r="H11" s="15"/>
      <c r="I11" s="16"/>
      <c r="J11" s="10">
        <v>5</v>
      </c>
      <c r="K11" s="13">
        <f>ROUND((J11*L11*H9*10^-5),2)</f>
        <v>37</v>
      </c>
      <c r="L11" s="13">
        <f>ROUND((H13*H6*H17*10^-3)/(1+((0.5*0.01*J11*H8*6)/H9)*H17)*((1-H10/100)/0.5)^0.5,2)</f>
        <v>123.32</v>
      </c>
    </row>
    <row r="12" spans="1:14" x14ac:dyDescent="0.2">
      <c r="A12" s="17" t="s">
        <v>14</v>
      </c>
      <c r="B12" s="18">
        <f>ROUND((1.173155*(B14^0.084426)*(10^3/2.187)),0)</f>
        <v>409</v>
      </c>
      <c r="C12" s="19" t="s">
        <v>16</v>
      </c>
      <c r="D12" s="10">
        <v>6</v>
      </c>
      <c r="E12" s="13">
        <f>ROUND((D12*F12*B9*10^-5),2)</f>
        <v>28.22</v>
      </c>
      <c r="F12" s="13">
        <f>ROUND((B12*B6*B17*10^-3)/(1+((0.5*0.01*D12*B8*6)/B9)*B17)*((1-B10/100)/0.5)^0.5,2)</f>
        <v>78.400000000000006</v>
      </c>
      <c r="G12" s="20" t="s">
        <v>42</v>
      </c>
      <c r="H12" s="20"/>
      <c r="I12" s="20"/>
      <c r="J12" s="10">
        <v>6</v>
      </c>
      <c r="K12" s="13">
        <f>ROUND((J12*L12*H9*10^-5),2)</f>
        <v>43.89</v>
      </c>
      <c r="L12" s="13">
        <f>ROUND((H13*H6*H17*10^-3)/(1+((0.5*0.01*J12*H8*6)/H9)*H17)*((1-H10/100)/0.5)^0.5,2)</f>
        <v>121.91</v>
      </c>
    </row>
    <row r="13" spans="1:14" x14ac:dyDescent="0.2">
      <c r="A13" s="20" t="s">
        <v>41</v>
      </c>
      <c r="C13" s="19"/>
      <c r="D13" s="10">
        <v>7</v>
      </c>
      <c r="E13" s="13">
        <f>ROUND((D13*F13*B9*10^-5),2)</f>
        <v>32.549999999999997</v>
      </c>
      <c r="F13" s="13">
        <f>ROUND((B12*B6*B17*10^-3)/(1+((0.5*0.01*D13*B8*6)/B9)*B17)*((1-B10/100)/0.5)^0.5,2)</f>
        <v>77.5</v>
      </c>
      <c r="G13" s="21" t="s">
        <v>15</v>
      </c>
      <c r="H13" s="18">
        <f>ROUND((1.581973*(H14^0.149759)*(10^3/2.357)),0)</f>
        <v>636</v>
      </c>
      <c r="I13" s="19" t="s">
        <v>16</v>
      </c>
      <c r="J13" s="10">
        <v>7</v>
      </c>
      <c r="K13" s="13">
        <f>ROUND((J13*L13*H9*10^-5),2)</f>
        <v>50.62</v>
      </c>
      <c r="L13" s="13">
        <f>ROUND((H13*H6*H17*10^-3)/(1+((0.5*0.01*J13*H8*6)/H9)*H17)*((1-H10/100)/0.5)^0.5,2)</f>
        <v>120.52</v>
      </c>
    </row>
    <row r="14" spans="1:14" x14ac:dyDescent="0.2">
      <c r="A14" s="20" t="s">
        <v>46</v>
      </c>
      <c r="B14" s="32">
        <v>0.04</v>
      </c>
      <c r="C14" s="10" t="s">
        <v>43</v>
      </c>
      <c r="D14" s="10">
        <v>8</v>
      </c>
      <c r="E14" s="13">
        <f>ROUND((D14*F14*B9*10^-5),2)</f>
        <v>36.78</v>
      </c>
      <c r="F14" s="13">
        <f>ROUND((B12*B6*B17*10^-3)/(1+((0.5*0.01*D14*B8*6)/B9)*B17)*((1-B10/100)/0.5)^0.5,2)</f>
        <v>76.63</v>
      </c>
      <c r="G14" s="22" t="s">
        <v>45</v>
      </c>
      <c r="H14" s="32">
        <v>0.7</v>
      </c>
      <c r="I14" s="10" t="s">
        <v>44</v>
      </c>
      <c r="J14" s="10">
        <v>8</v>
      </c>
      <c r="K14" s="13">
        <f>ROUND((J14*L14*H9*10^-5),2)</f>
        <v>57.2</v>
      </c>
      <c r="L14" s="13">
        <f>ROUND((H13*H6*H17*10^-3)/(1+((0.5*0.01*J14*H8*6)/H9)*H17)*((1-H10/100)/0.5)^0.5,2)</f>
        <v>119.16</v>
      </c>
    </row>
    <row r="15" spans="1:14" x14ac:dyDescent="0.2">
      <c r="A15" s="23" t="s">
        <v>26</v>
      </c>
      <c r="B15" s="23"/>
      <c r="C15" s="23"/>
      <c r="D15" s="10">
        <v>9</v>
      </c>
      <c r="E15" s="13">
        <f>ROUND((D15*F15*B9*10^-5),2)</f>
        <v>40.92</v>
      </c>
      <c r="F15" s="13">
        <f>ROUND((B12*B6*B17*10^-3)/(1+((0.5*0.01*D15*B8*6)/B9)*B17)*((1-B10/100)/0.5)^0.5,2)</f>
        <v>75.78</v>
      </c>
      <c r="G15" s="20" t="s">
        <v>29</v>
      </c>
      <c r="H15" s="10"/>
      <c r="I15" s="10"/>
      <c r="J15" s="10">
        <v>9</v>
      </c>
      <c r="K15" s="13">
        <f>ROUND((J15*L15*H9*10^-5),2)</f>
        <v>63.63</v>
      </c>
      <c r="L15" s="13">
        <f>ROUND((H13*H6*H17*10^-3)/(1+((0.5*0.01*J15*H8*6)/H9)*H17)*((1-H10/100)/0.5)^0.5,2)</f>
        <v>117.84</v>
      </c>
    </row>
    <row r="16" spans="1:14" x14ac:dyDescent="0.2">
      <c r="A16" s="9" t="s">
        <v>0</v>
      </c>
      <c r="B16" s="25">
        <f>((B6+2*B7)/(B6+6*B7))</f>
        <v>0.82352941176470584</v>
      </c>
      <c r="C16" s="17"/>
      <c r="D16" s="10">
        <v>10</v>
      </c>
      <c r="E16" s="13">
        <f>ROUND((D16*F16*B9*10^-5),2)</f>
        <v>44.97</v>
      </c>
      <c r="F16" s="13">
        <f>ROUND((B12*B6*B17*10^-3)/(1+((0.5*0.01*D16*B8*6)/B9)*B17)*((1-B10/100)/0.5)^0.5,2)</f>
        <v>74.95</v>
      </c>
      <c r="G16" s="9" t="s">
        <v>0</v>
      </c>
      <c r="H16" s="26">
        <f>((H6+2*H7)/(H6+6*H7))</f>
        <v>0.82352941176470584</v>
      </c>
      <c r="I16" s="10"/>
      <c r="J16" s="10">
        <v>10</v>
      </c>
      <c r="K16" s="13">
        <f>ROUND((J16*L16*H9*10^-5),2)</f>
        <v>69.92</v>
      </c>
      <c r="L16" s="13">
        <f>ROUND((H13*H6*H17*10^-3)/(1+((0.5*0.01*J16*H8*6)/H9)*H17)*((1-H10/100)/0.5)^0.5,2)</f>
        <v>116.54</v>
      </c>
    </row>
    <row r="17" spans="1:13" x14ac:dyDescent="0.2">
      <c r="A17" s="27" t="s">
        <v>1</v>
      </c>
      <c r="B17" s="28">
        <f>((B6+2*B7)/(B6+6*B7))</f>
        <v>0.82352941176470584</v>
      </c>
      <c r="C17" s="17"/>
      <c r="D17" s="20"/>
      <c r="E17" s="20"/>
      <c r="F17" s="20"/>
      <c r="G17" s="27"/>
      <c r="H17" s="28">
        <f>((H6+2*H7)/(H6+6*H7))</f>
        <v>0.82352941176470584</v>
      </c>
      <c r="I17" s="10"/>
      <c r="J17" s="20"/>
      <c r="K17" s="20"/>
      <c r="L17" s="20"/>
    </row>
    <row r="18" spans="1:13" x14ac:dyDescent="0.2">
      <c r="D18" s="25">
        <v>0.1</v>
      </c>
      <c r="E18" s="25">
        <v>987</v>
      </c>
      <c r="F18" s="25" t="s">
        <v>24</v>
      </c>
      <c r="G18" s="14"/>
      <c r="H18" s="14"/>
      <c r="I18" s="14"/>
    </row>
    <row r="19" spans="1:13" x14ac:dyDescent="0.2">
      <c r="A19" s="20"/>
      <c r="B19" s="20"/>
      <c r="C19" s="17"/>
      <c r="D19" s="25">
        <v>0.2</v>
      </c>
      <c r="E19" s="25">
        <v>1029</v>
      </c>
      <c r="F19" s="25">
        <v>1242</v>
      </c>
      <c r="G19" s="20"/>
      <c r="H19" s="20"/>
      <c r="I19" s="20"/>
      <c r="J19" s="20"/>
      <c r="K19" s="20"/>
      <c r="L19" s="20"/>
    </row>
    <row r="20" spans="1:13" x14ac:dyDescent="0.2">
      <c r="D20" s="25">
        <v>0.3</v>
      </c>
      <c r="E20" s="25">
        <v>1061</v>
      </c>
      <c r="F20" s="25">
        <v>1321</v>
      </c>
      <c r="G20" s="14"/>
      <c r="H20" s="14"/>
      <c r="I20" s="14"/>
      <c r="J20" s="14"/>
      <c r="K20" s="14"/>
      <c r="L20" s="14"/>
      <c r="M20" s="11"/>
    </row>
    <row r="21" spans="1:13" x14ac:dyDescent="0.2">
      <c r="C21" s="17"/>
      <c r="D21" s="25">
        <v>0.4</v>
      </c>
      <c r="E21" s="25">
        <v>1085</v>
      </c>
      <c r="F21" s="25">
        <v>1380</v>
      </c>
      <c r="G21" s="14"/>
      <c r="H21" s="14"/>
      <c r="I21" s="14"/>
      <c r="J21" s="14"/>
      <c r="K21" s="14"/>
      <c r="L21" s="14"/>
    </row>
    <row r="22" spans="1:13" x14ac:dyDescent="0.2">
      <c r="D22" s="25">
        <v>0.5</v>
      </c>
      <c r="E22" s="25">
        <v>1104</v>
      </c>
      <c r="F22" s="25">
        <v>1427</v>
      </c>
      <c r="G22" s="14"/>
      <c r="H22" s="14"/>
      <c r="I22" s="14"/>
      <c r="J22" s="14"/>
      <c r="K22" s="14"/>
      <c r="L22" s="14"/>
    </row>
    <row r="23" spans="1:13" x14ac:dyDescent="0.2">
      <c r="C23" s="17"/>
      <c r="D23" s="25">
        <v>0.6</v>
      </c>
      <c r="E23" s="25">
        <v>1121</v>
      </c>
      <c r="F23" s="25">
        <v>1467</v>
      </c>
      <c r="G23" s="14"/>
      <c r="H23" s="14"/>
      <c r="I23" s="14"/>
      <c r="J23" s="14"/>
      <c r="K23" s="14"/>
      <c r="L23" s="14"/>
    </row>
    <row r="24" spans="1:13" x14ac:dyDescent="0.2">
      <c r="D24" s="25">
        <v>0.7</v>
      </c>
      <c r="E24" s="25">
        <v>1135</v>
      </c>
      <c r="F24" s="25">
        <v>1502</v>
      </c>
      <c r="G24" s="14"/>
      <c r="H24" s="14"/>
      <c r="I24" s="14"/>
      <c r="J24" s="14"/>
      <c r="K24" s="14"/>
      <c r="L24" s="14"/>
    </row>
    <row r="25" spans="1:13" x14ac:dyDescent="0.2">
      <c r="C25" s="17"/>
      <c r="D25" s="25">
        <v>0.8</v>
      </c>
      <c r="E25" s="25">
        <v>1147</v>
      </c>
      <c r="F25" s="25">
        <v>1532</v>
      </c>
      <c r="G25" s="14"/>
      <c r="H25" s="14"/>
      <c r="I25" s="14"/>
      <c r="J25" s="14"/>
      <c r="K25" s="14"/>
      <c r="L25" s="14"/>
    </row>
    <row r="26" spans="1:13" x14ac:dyDescent="0.2">
      <c r="D26" s="25">
        <v>0.9</v>
      </c>
      <c r="E26" s="25">
        <v>1158</v>
      </c>
      <c r="F26" s="25">
        <v>1559</v>
      </c>
      <c r="G26" s="14"/>
      <c r="H26" s="14"/>
      <c r="I26" s="14"/>
      <c r="J26" s="14"/>
      <c r="K26" s="14"/>
      <c r="L26" s="14"/>
    </row>
    <row r="27" spans="1:13" x14ac:dyDescent="0.2">
      <c r="C27" s="17"/>
      <c r="D27" s="25">
        <v>1</v>
      </c>
      <c r="E27" s="25">
        <v>1168</v>
      </c>
      <c r="F27" s="25">
        <v>1584</v>
      </c>
      <c r="G27" s="14"/>
      <c r="H27" s="14"/>
      <c r="I27" s="14"/>
      <c r="J27" s="14"/>
      <c r="K27" s="14"/>
      <c r="L27" s="14"/>
    </row>
    <row r="28" spans="1:13" x14ac:dyDescent="0.2">
      <c r="D28" s="25">
        <v>1.5</v>
      </c>
      <c r="E28" s="25">
        <v>1209</v>
      </c>
      <c r="F28" s="25">
        <v>1683</v>
      </c>
      <c r="G28" s="14"/>
      <c r="H28" s="14"/>
      <c r="I28" s="14"/>
      <c r="J28" s="14"/>
      <c r="K28" s="14"/>
      <c r="L28" s="14"/>
    </row>
    <row r="29" spans="1:13" x14ac:dyDescent="0.2">
      <c r="D29" s="25">
        <v>2</v>
      </c>
      <c r="E29" s="25">
        <v>1238</v>
      </c>
      <c r="F29" s="25">
        <v>1757</v>
      </c>
      <c r="G29" s="14"/>
      <c r="H29" s="14"/>
      <c r="I29" s="14"/>
      <c r="J29" s="14"/>
      <c r="K29" s="14"/>
      <c r="L29" s="14"/>
    </row>
    <row r="30" spans="1:13" x14ac:dyDescent="0.2">
      <c r="D30" s="25">
        <v>2.5</v>
      </c>
      <c r="E30" s="25">
        <v>1262</v>
      </c>
      <c r="F30" s="25">
        <v>1816</v>
      </c>
      <c r="G30" s="14"/>
      <c r="H30" s="14"/>
      <c r="I30" s="14"/>
      <c r="J30" s="14"/>
      <c r="K30" s="14"/>
      <c r="L30" s="14"/>
    </row>
    <row r="31" spans="1:13" x14ac:dyDescent="0.2">
      <c r="D31" s="25">
        <v>3</v>
      </c>
      <c r="E31" s="25">
        <v>1283</v>
      </c>
      <c r="F31" s="25">
        <v>1865</v>
      </c>
      <c r="I31" s="14"/>
      <c r="J31" s="14"/>
      <c r="K31" s="14"/>
      <c r="L31" s="14"/>
    </row>
    <row r="32" spans="1:13" x14ac:dyDescent="0.2">
      <c r="D32" s="25">
        <v>3.5</v>
      </c>
      <c r="E32" s="25">
        <v>1300</v>
      </c>
      <c r="F32" s="25">
        <v>1908</v>
      </c>
      <c r="I32" s="14"/>
      <c r="J32" s="14"/>
      <c r="K32" s="14"/>
      <c r="L32" s="14"/>
    </row>
    <row r="33" spans="3:12" x14ac:dyDescent="0.2">
      <c r="D33" s="25">
        <v>4</v>
      </c>
      <c r="E33" s="25">
        <v>1316</v>
      </c>
      <c r="F33" s="25">
        <v>1946</v>
      </c>
      <c r="I33" s="14"/>
      <c r="J33" s="14"/>
      <c r="K33" s="14"/>
      <c r="L33" s="14"/>
    </row>
    <row r="34" spans="3:12" x14ac:dyDescent="0.2">
      <c r="D34" s="25">
        <v>4.5</v>
      </c>
      <c r="E34" s="25">
        <v>1329</v>
      </c>
      <c r="F34" s="25">
        <v>1981</v>
      </c>
      <c r="I34" s="14"/>
      <c r="J34" s="14"/>
      <c r="K34" s="14"/>
      <c r="L34" s="14"/>
    </row>
    <row r="35" spans="3:12" x14ac:dyDescent="0.2">
      <c r="D35" s="25">
        <v>5</v>
      </c>
      <c r="E35" s="25">
        <v>1349</v>
      </c>
      <c r="F35" s="25">
        <v>2012</v>
      </c>
      <c r="I35" s="14"/>
      <c r="J35" s="14"/>
      <c r="K35" s="14"/>
      <c r="L35" s="14"/>
    </row>
    <row r="36" spans="3:12" x14ac:dyDescent="0.2">
      <c r="D36" s="25">
        <v>5.5</v>
      </c>
      <c r="E36" s="25">
        <v>1354</v>
      </c>
      <c r="F36" s="25">
        <v>2041</v>
      </c>
      <c r="I36" s="14"/>
      <c r="J36" s="14"/>
      <c r="K36" s="14"/>
      <c r="L36" s="14"/>
    </row>
    <row r="37" spans="3:12" x14ac:dyDescent="0.2">
      <c r="D37" s="25">
        <v>6</v>
      </c>
      <c r="E37" s="25">
        <v>1365</v>
      </c>
      <c r="F37" s="25">
        <v>2067</v>
      </c>
      <c r="I37" s="14"/>
      <c r="J37" s="14"/>
      <c r="K37" s="14"/>
      <c r="L37" s="14"/>
    </row>
    <row r="38" spans="3:12" x14ac:dyDescent="0.2">
      <c r="D38" s="25">
        <v>6.5</v>
      </c>
      <c r="E38" s="25">
        <v>1375</v>
      </c>
      <c r="F38" s="25">
        <v>2092</v>
      </c>
      <c r="I38" s="14"/>
      <c r="J38" s="14"/>
      <c r="K38" s="14"/>
      <c r="L38" s="14"/>
    </row>
    <row r="39" spans="3:12" x14ac:dyDescent="0.2">
      <c r="D39" s="25">
        <v>7</v>
      </c>
      <c r="E39" s="25">
        <v>1384</v>
      </c>
      <c r="F39" s="25">
        <v>2116</v>
      </c>
    </row>
    <row r="40" spans="3:12" x14ac:dyDescent="0.2">
      <c r="D40" s="25">
        <v>7.5</v>
      </c>
      <c r="E40" s="25">
        <v>1393</v>
      </c>
      <c r="F40" s="25">
        <v>2138</v>
      </c>
    </row>
    <row r="41" spans="3:12" x14ac:dyDescent="0.2">
      <c r="D41" s="25">
        <v>8</v>
      </c>
      <c r="E41" s="25">
        <v>1402</v>
      </c>
      <c r="F41" s="25">
        <v>2169</v>
      </c>
    </row>
    <row r="42" spans="3:12" x14ac:dyDescent="0.2">
      <c r="D42" s="25">
        <v>8.5</v>
      </c>
      <c r="E42" s="25">
        <v>1410</v>
      </c>
      <c r="F42" s="25">
        <v>2179</v>
      </c>
    </row>
    <row r="43" spans="3:12" x14ac:dyDescent="0.2">
      <c r="D43" s="25">
        <v>9</v>
      </c>
      <c r="E43" s="25">
        <v>1418</v>
      </c>
      <c r="F43" s="25">
        <v>2198</v>
      </c>
    </row>
    <row r="44" spans="3:12" x14ac:dyDescent="0.2">
      <c r="D44" s="25">
        <v>9.5</v>
      </c>
      <c r="E44" s="25">
        <v>1415</v>
      </c>
      <c r="F44" s="25">
        <v>2216</v>
      </c>
    </row>
    <row r="45" spans="3:12" x14ac:dyDescent="0.2">
      <c r="D45" s="25">
        <v>10</v>
      </c>
      <c r="E45" s="25">
        <v>1432</v>
      </c>
      <c r="F45" s="25">
        <v>2234</v>
      </c>
    </row>
    <row r="46" spans="3:12" x14ac:dyDescent="0.2">
      <c r="D46" s="30"/>
      <c r="E46" s="10"/>
      <c r="F46" s="14"/>
    </row>
    <row r="47" spans="3:12" x14ac:dyDescent="0.2">
      <c r="C47" s="29" t="s">
        <v>6</v>
      </c>
      <c r="D47" s="30"/>
      <c r="E47" s="30"/>
      <c r="F47" s="14"/>
    </row>
    <row r="48" spans="3:12" x14ac:dyDescent="0.2">
      <c r="D48" s="14"/>
      <c r="E48" s="14"/>
      <c r="F48" s="14"/>
    </row>
    <row r="49" spans="4:6" x14ac:dyDescent="0.2">
      <c r="D49" s="14"/>
      <c r="E49" s="14"/>
      <c r="F49" s="14"/>
    </row>
    <row r="50" spans="4:6" x14ac:dyDescent="0.2">
      <c r="D50" s="14"/>
      <c r="E50" s="14"/>
      <c r="F50" s="14"/>
    </row>
    <row r="51" spans="4:6" x14ac:dyDescent="0.2">
      <c r="D51" s="14"/>
      <c r="E51" s="14"/>
      <c r="F51" s="14"/>
    </row>
    <row r="52" spans="4:6" x14ac:dyDescent="0.2">
      <c r="D52" s="14"/>
      <c r="E52" s="14"/>
      <c r="F52" s="14"/>
    </row>
    <row r="53" spans="4:6" x14ac:dyDescent="0.2">
      <c r="D53" s="14"/>
      <c r="E53" s="14"/>
      <c r="F53" s="14"/>
    </row>
    <row r="54" spans="4:6" x14ac:dyDescent="0.2">
      <c r="D54" s="14"/>
      <c r="E54" s="14"/>
      <c r="F54" s="14"/>
    </row>
    <row r="55" spans="4:6" x14ac:dyDescent="0.2">
      <c r="D55" s="14"/>
      <c r="E55" s="14"/>
      <c r="F55" s="14"/>
    </row>
    <row r="56" spans="4:6" x14ac:dyDescent="0.2">
      <c r="D56" s="14"/>
      <c r="E56" s="14"/>
      <c r="F56" s="14"/>
    </row>
    <row r="57" spans="4:6" x14ac:dyDescent="0.2">
      <c r="D57" s="14"/>
      <c r="E57" s="14"/>
      <c r="F57" s="14"/>
    </row>
    <row r="58" spans="4:6" x14ac:dyDescent="0.2">
      <c r="D58" s="14"/>
      <c r="E58" s="14"/>
      <c r="F58" s="14"/>
    </row>
    <row r="59" spans="4:6" x14ac:dyDescent="0.2">
      <c r="D59" s="14"/>
      <c r="E59" s="14"/>
      <c r="F59" s="14"/>
    </row>
    <row r="63" spans="4:6" x14ac:dyDescent="0.2">
      <c r="E63" s="3" t="s">
        <v>6</v>
      </c>
    </row>
  </sheetData>
  <sheetProtection algorithmName="SHA-512" hashValue="oqR2Pv2hsAL0MG2NFWTzLbvDL9tvH6yKi7GrDKN/jB6T3LDSpgb13+7tIApmfTzwYYgS1RemF41KQcvJ8yU2lQ==" saltValue="CnlehazW0R2lepTKf7eGnw==" spinCount="100000" sheet="1" objects="1" scenarios="1"/>
  <mergeCells count="1">
    <mergeCell ref="A15:C15"/>
  </mergeCells>
  <phoneticPr fontId="1" type="noConversion"/>
  <dataValidations count="9">
    <dataValidation type="decimal" allowBlank="1" showInputMessage="1" showErrorMessage="1" sqref="H14" xr:uid="{00000000-0002-0000-0200-000000000000}">
      <formula1>0.1</formula1>
      <formula2>10</formula2>
    </dataValidation>
    <dataValidation type="whole" allowBlank="1" showInputMessage="1" showErrorMessage="1" sqref="M20" xr:uid="{00000000-0002-0000-0200-000001000000}">
      <formula1>0</formula1>
      <formula2>50</formula2>
    </dataValidation>
    <dataValidation type="whole" allowBlank="1" showInputMessage="1" showErrorMessage="1" sqref="B9 H9" xr:uid="{00000000-0002-0000-0200-000002000000}">
      <formula1>1500</formula1>
      <formula2>10000</formula2>
    </dataValidation>
    <dataValidation type="decimal" allowBlank="1" showInputMessage="1" showErrorMessage="1" sqref="B8" xr:uid="{00000000-0002-0000-0200-000003000000}">
      <formula1>2500</formula1>
      <formula2>(B5)</formula2>
    </dataValidation>
    <dataValidation type="decimal" allowBlank="1" showInputMessage="1" showErrorMessage="1" sqref="B7 H7" xr:uid="{00000000-0002-0000-0200-000004000000}">
      <formula1>0</formula1>
      <formula2>(A5)</formula2>
    </dataValidation>
    <dataValidation type="whole" allowBlank="1" showInputMessage="1" showErrorMessage="1" sqref="B6 H6" xr:uid="{00000000-0002-0000-0200-000005000000}">
      <formula1>150</formula1>
      <formula2>350</formula2>
    </dataValidation>
    <dataValidation type="whole" allowBlank="1" showInputMessage="1" showErrorMessage="1" sqref="H8" xr:uid="{00000000-0002-0000-0200-000006000000}">
      <formula1>2500</formula1>
      <formula2>(H5)</formula2>
    </dataValidation>
    <dataValidation type="decimal" allowBlank="1" showInputMessage="1" showErrorMessage="1" sqref="B14" xr:uid="{00000000-0002-0000-0200-000007000000}">
      <formula1>0.04</formula1>
      <formula2>10</formula2>
    </dataValidation>
    <dataValidation type="whole" allowBlank="1" showInputMessage="1" showErrorMessage="1" sqref="B10 H10" xr:uid="{00000000-0002-0000-0200-000008000000}">
      <formula1>25</formula1>
      <formula2>50</formula2>
    </dataValidation>
  </dataValidations>
  <pageMargins left="0.78740157480314965" right="0.78740157480314965" top="0.39370078740157483" bottom="0.39370078740157483" header="0.51181102362204722" footer="0.51181102362204722"/>
  <pageSetup paperSize="9"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unter KS</vt:lpstr>
      <vt:lpstr>unter KMz_KK</vt:lpstr>
      <vt:lpstr>unter HLz</vt:lpstr>
      <vt:lpstr>'unter HLz'!Druckbereich</vt:lpstr>
      <vt:lpstr>'unter KMz_KK'!Druckbereich</vt:lpstr>
      <vt:lpstr>'unter KS'!Druckbereich</vt:lpstr>
    </vt:vector>
  </TitlesOfParts>
  <Company>Cellular Glass Engineering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 Bangerter</dc:creator>
  <cp:lastModifiedBy>Heinz Bangerter</cp:lastModifiedBy>
  <cp:lastPrinted>2015-10-29T15:20:11Z</cp:lastPrinted>
  <dcterms:created xsi:type="dcterms:W3CDTF">2015-10-14T16:13:14Z</dcterms:created>
  <dcterms:modified xsi:type="dcterms:W3CDTF">2024-04-15T12:45:45Z</dcterms:modified>
  <cp:contentStatus/>
</cp:coreProperties>
</file>