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435" activeTab="0"/>
  </bookViews>
  <sheets>
    <sheet name="laufende Uhrzeit" sheetId="1" r:id="rId1"/>
  </sheets>
  <definedNames>
    <definedName name="_xlfn.DAYS" hidden="1">#NAME?</definedName>
    <definedName name="_xlnm.Print_Area" localSheetId="0">'laufende Uhrzeit'!$A$1:$M$39</definedName>
  </definedNames>
  <calcPr fullCalcOnLoad="1"/>
</workbook>
</file>

<file path=xl/sharedStrings.xml><?xml version="1.0" encoding="utf-8"?>
<sst xmlns="http://schemas.openxmlformats.org/spreadsheetml/2006/main" count="41" uniqueCount="39">
  <si>
    <t>Uhrzeit</t>
  </si>
  <si>
    <t>Stunde</t>
  </si>
  <si>
    <t>Minute</t>
  </si>
  <si>
    <t>Sekunde</t>
  </si>
  <si>
    <t>Datum</t>
  </si>
  <si>
    <t>Jahr</t>
  </si>
  <si>
    <t>Tag</t>
  </si>
  <si>
    <t>Wochentag 2</t>
  </si>
  <si>
    <t>Wochentag 1</t>
  </si>
  <si>
    <t>Teilinformationen wie Stunde, Minute, Sekunde, Jahr, Monat etc.</t>
  </si>
  <si>
    <t>STUNDEN</t>
  </si>
  <si>
    <t>MINUTEN</t>
  </si>
  <si>
    <t>SEKUNDEN</t>
  </si>
  <si>
    <t>von  (28, 30, 31, wenn U7 = , oder,oder,oder )  -&gt; Rest = Restanteil Monat</t>
  </si>
  <si>
    <t>von 52 Kalenderwochen 2023</t>
  </si>
  <si>
    <t>von12 Monaten --&gt; Rest = Restanteil Jahr</t>
  </si>
  <si>
    <t>Stärnesiech NEU!!</t>
  </si>
  <si>
    <t>Anfang</t>
  </si>
  <si>
    <t>Anzahl Tage</t>
  </si>
  <si>
    <t>Aktueller Tag Nr minus 1!</t>
  </si>
  <si>
    <t>REST DER WOCHE</t>
  </si>
  <si>
    <t>REST DER STUNDE</t>
  </si>
  <si>
    <t>REST DER MINUTE</t>
  </si>
  <si>
    <t>REST DES TAGES</t>
  </si>
  <si>
    <t>REST DES MONATS</t>
  </si>
  <si>
    <t>REST DES JAHRES</t>
  </si>
  <si>
    <t>Monat***</t>
  </si>
  <si>
    <t>*** Hilfsgrösse X</t>
  </si>
  <si>
    <t>hier ist die Hilfsgrösse</t>
  </si>
  <si>
    <t>DER REST DIESES JAHRES</t>
  </si>
  <si>
    <t>DER REST DIESES MONATS</t>
  </si>
  <si>
    <t>DER REST DIESER WOCHE</t>
  </si>
  <si>
    <t>DER REST DIESES TAGES</t>
  </si>
  <si>
    <t>DER REST DIESER MINUTE</t>
  </si>
  <si>
    <t>DER REST DIESER STUNDE</t>
  </si>
  <si>
    <t>Standard - Wochentag Nr. (USA)</t>
  </si>
  <si>
    <t>Hilfsformel für Wochen - Nr. CH</t>
  </si>
  <si>
    <r>
      <t>Ein Klick auf den</t>
    </r>
    <r>
      <rPr>
        <b/>
        <sz val="10"/>
        <color indexed="9"/>
        <rFont val="Arial"/>
        <family val="2"/>
      </rPr>
      <t xml:space="preserve"> Start-Button</t>
    </r>
    <r>
      <rPr>
        <sz val="10"/>
        <color indexed="9"/>
        <rFont val="Arial"/>
        <family val="2"/>
      </rPr>
      <t xml:space="preserve"> startet die laufende Ausgabe der aktuellen Uhrzeit sowie des aktuellen Datums mit den entsprechenden</t>
    </r>
  </si>
  <si>
    <r>
      <t xml:space="preserve">Mit Klick auf den Button </t>
    </r>
    <r>
      <rPr>
        <b/>
        <sz val="10"/>
        <color indexed="9"/>
        <rFont val="Arial"/>
        <family val="2"/>
      </rPr>
      <t xml:space="preserve">Stopp </t>
    </r>
    <r>
      <rPr>
        <sz val="10"/>
        <color indexed="9"/>
        <rFont val="Arial"/>
        <family val="2"/>
      </rPr>
      <t>wird die Akualisierung wieder beendet.</t>
    </r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</si>
</sst>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F400]h:mm:ss\ AM/PM"/>
    <numFmt numFmtId="179" formatCode="[$-407]dddd\,\ d\.\ mmmm\ yyyy"/>
    <numFmt numFmtId="180" formatCode="dddd"/>
    <numFmt numFmtId="181" formatCode="ddd"/>
    <numFmt numFmtId="182" formatCode="[$-807]dddd\,\ d\.\ mmmm\ yyyy"/>
    <numFmt numFmtId="183" formatCode="[$-F800]dddd\,\ mmmm\ dd\,\ yyyy"/>
  </numFmts>
  <fonts count="51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Calibri"/>
      <family val="0"/>
    </font>
    <font>
      <b/>
      <sz val="16"/>
      <color indexed="10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4" borderId="0" xfId="0" applyFont="1" applyFill="1" applyAlignment="1" applyProtection="1">
      <alignment/>
      <protection/>
    </xf>
    <xf numFmtId="0" fontId="45" fillId="35" borderId="0" xfId="0" applyFont="1" applyFill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7" borderId="0" xfId="0" applyFont="1" applyFill="1" applyAlignment="1" applyProtection="1">
      <alignment/>
      <protection/>
    </xf>
    <xf numFmtId="0" fontId="45" fillId="38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14" fontId="46" fillId="39" borderId="0" xfId="0" applyNumberFormat="1" applyFont="1" applyFill="1" applyAlignment="1" applyProtection="1">
      <alignment horizontal="center"/>
      <protection/>
    </xf>
    <xf numFmtId="0" fontId="47" fillId="39" borderId="0" xfId="0" applyFont="1" applyFill="1" applyAlignment="1" applyProtection="1">
      <alignment/>
      <protection/>
    </xf>
    <xf numFmtId="178" fontId="47" fillId="39" borderId="0" xfId="0" applyNumberFormat="1" applyFont="1" applyFill="1" applyAlignment="1" applyProtection="1">
      <alignment/>
      <protection/>
    </xf>
    <xf numFmtId="0" fontId="47" fillId="39" borderId="0" xfId="0" applyFont="1" applyFill="1" applyAlignment="1" applyProtection="1">
      <alignment/>
      <protection locked="0"/>
    </xf>
    <xf numFmtId="14" fontId="47" fillId="39" borderId="0" xfId="0" applyNumberFormat="1" applyFont="1" applyFill="1" applyAlignment="1" applyProtection="1">
      <alignment/>
      <protection/>
    </xf>
    <xf numFmtId="180" fontId="47" fillId="39" borderId="0" xfId="0" applyNumberFormat="1" applyFont="1" applyFill="1" applyAlignment="1" applyProtection="1">
      <alignment/>
      <protection/>
    </xf>
    <xf numFmtId="49" fontId="47" fillId="39" borderId="0" xfId="0" applyNumberFormat="1" applyFont="1" applyFill="1" applyAlignment="1" applyProtection="1">
      <alignment/>
      <protection/>
    </xf>
    <xf numFmtId="181" fontId="47" fillId="39" borderId="0" xfId="0" applyNumberFormat="1" applyFont="1" applyFill="1" applyAlignment="1" applyProtection="1">
      <alignment/>
      <protection/>
    </xf>
    <xf numFmtId="0" fontId="47" fillId="39" borderId="0" xfId="0" applyNumberFormat="1" applyFont="1" applyFill="1" applyAlignment="1" applyProtection="1">
      <alignment/>
      <protection/>
    </xf>
    <xf numFmtId="178" fontId="48" fillId="39" borderId="0" xfId="0" applyNumberFormat="1" applyFont="1" applyFill="1" applyAlignment="1" applyProtection="1">
      <alignment horizontal="center"/>
      <protection/>
    </xf>
    <xf numFmtId="0" fontId="49" fillId="39" borderId="0" xfId="0" applyFont="1" applyFill="1" applyAlignment="1" applyProtection="1">
      <alignment/>
      <protection/>
    </xf>
    <xf numFmtId="0" fontId="50" fillId="39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NumberFormat="1" applyFont="1" applyFill="1" applyAlignment="1" applyProtection="1">
      <alignment horizontal="center"/>
      <protection/>
    </xf>
    <xf numFmtId="178" fontId="47" fillId="0" borderId="0" xfId="0" applyNumberFormat="1" applyFont="1" applyFill="1" applyAlignment="1" applyProtection="1">
      <alignment horizontal="center"/>
      <protection/>
    </xf>
    <xf numFmtId="0" fontId="47" fillId="0" borderId="0" xfId="0" applyFont="1" applyFill="1" applyAlignment="1" applyProtection="1">
      <alignment horizontal="center"/>
      <protection/>
    </xf>
    <xf numFmtId="0" fontId="48" fillId="39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14" fontId="47" fillId="0" borderId="0" xfId="0" applyNumberFormat="1" applyFont="1" applyFill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0.77425"/>
          <c:h val="0.918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Uhrzeit'!$N$6:$N$7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4925"/>
          <c:w val="0.92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Uhrzeit'!$N$16</c:f>
              <c:strCache>
                <c:ptCount val="1"/>
                <c:pt idx="0">
                  <c:v>REST DER WOCHE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'laufende Uhrzeit'!$O$16</c:f>
              <c:numCache/>
            </c:numRef>
          </c:val>
        </c:ser>
        <c:overlap val="100"/>
        <c:axId val="59028707"/>
        <c:axId val="61496316"/>
      </c:barChart>
      <c:catAx>
        <c:axId val="59028707"/>
        <c:scaling>
          <c:orientation val="minMax"/>
        </c:scaling>
        <c:axPos val="b"/>
        <c:delete val="1"/>
        <c:majorTickMark val="out"/>
        <c:minorTickMark val="none"/>
        <c:tickLblPos val="nextTo"/>
        <c:crossAx val="61496316"/>
        <c:crosses val="autoZero"/>
        <c:auto val="1"/>
        <c:lblOffset val="100"/>
        <c:tickLblSkip val="1"/>
        <c:noMultiLvlLbl val="0"/>
      </c:catAx>
      <c:valAx>
        <c:axId val="61496316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59028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25"/>
          <c:y val="0.07825"/>
          <c:w val="0.77775"/>
          <c:h val="0.9252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Uhrzeit'!$N$4:$N$5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25"/>
          <c:y val="0.15375"/>
          <c:w val="0.73525"/>
          <c:h val="0.83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val>
            <c:numRef>
              <c:f>'laufende Uhrzeit'!$N$2:$N$3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625"/>
          <c:y val="0.01525"/>
          <c:w val="0.651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Uhrzeit'!$N$22</c:f>
              <c:strCache>
                <c:ptCount val="1"/>
                <c:pt idx="0">
                  <c:v>REST DER MINUTE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val>
            <c:numRef>
              <c:f>'laufende Uhrzeit'!$O$22</c:f>
              <c:numCache/>
            </c:numRef>
          </c:val>
        </c:ser>
        <c:overlap val="100"/>
        <c:axId val="3531687"/>
        <c:axId val="31785184"/>
      </c:barChart>
      <c:catAx>
        <c:axId val="3531687"/>
        <c:scaling>
          <c:orientation val="minMax"/>
        </c:scaling>
        <c:axPos val="b"/>
        <c:delete val="1"/>
        <c:majorTickMark val="out"/>
        <c:minorTickMark val="none"/>
        <c:tickLblPos val="nextTo"/>
        <c:crossAx val="31785184"/>
        <c:crosses val="autoZero"/>
        <c:auto val="1"/>
        <c:lblOffset val="100"/>
        <c:tickLblSkip val="1"/>
        <c:noMultiLvlLbl val="0"/>
      </c:catAx>
      <c:valAx>
        <c:axId val="31785184"/>
        <c:scaling>
          <c:orientation val="minMax"/>
          <c:max val="160"/>
        </c:scaling>
        <c:axPos val="l"/>
        <c:delete val="1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"/>
          <c:y val="0.15"/>
          <c:w val="0.83625"/>
          <c:h val="0.8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Uhrzeit'!$N$20</c:f>
              <c:strCache>
                <c:ptCount val="1"/>
                <c:pt idx="0">
                  <c:v>REST DER STUNDE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'laufende Uhrzeit'!$O$20</c:f>
              <c:numCache/>
            </c:numRef>
          </c:val>
        </c:ser>
        <c:overlap val="100"/>
        <c:axId val="17631201"/>
        <c:axId val="24463082"/>
      </c:barChart>
      <c:catAx>
        <c:axId val="176312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463082"/>
        <c:crosses val="autoZero"/>
        <c:auto val="1"/>
        <c:lblOffset val="100"/>
        <c:tickLblSkip val="1"/>
        <c:noMultiLvlLbl val="0"/>
      </c:catAx>
      <c:valAx>
        <c:axId val="24463082"/>
        <c:scaling>
          <c:orientation val="minMax"/>
          <c:max val="160"/>
        </c:scaling>
        <c:axPos val="l"/>
        <c:delete val="1"/>
        <c:majorTickMark val="out"/>
        <c:minorTickMark val="none"/>
        <c:tickLblPos val="nextTo"/>
        <c:crossAx val="17631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315"/>
          <c:w val="0.9217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Uhrzeit'!$N$18</c:f>
              <c:strCache>
                <c:ptCount val="1"/>
                <c:pt idx="0">
                  <c:v>REST DES TAGES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'laufende Uhrzeit'!$O$18</c:f>
              <c:numCache/>
            </c:numRef>
          </c:val>
        </c:ser>
        <c:overlap val="100"/>
        <c:axId val="18841147"/>
        <c:axId val="35352596"/>
      </c:barChart>
      <c:catAx>
        <c:axId val="18841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2596"/>
        <c:crosses val="autoZero"/>
        <c:auto val="1"/>
        <c:lblOffset val="100"/>
        <c:tickLblSkip val="1"/>
        <c:noMultiLvlLbl val="0"/>
      </c:catAx>
      <c:valAx>
        <c:axId val="35352596"/>
        <c:scaling>
          <c:orientation val="minMax"/>
          <c:max val="160"/>
        </c:scaling>
        <c:axPos val="l"/>
        <c:delete val="1"/>
        <c:majorTickMark val="out"/>
        <c:minorTickMark val="none"/>
        <c:tickLblPos val="nextTo"/>
        <c:crossAx val="18841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4875"/>
          <c:w val="0.899"/>
          <c:h val="0.9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Uhrzeit'!$N$14</c:f>
              <c:strCache>
                <c:ptCount val="1"/>
                <c:pt idx="0">
                  <c:v>REST DES MONATS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'laufende Uhrzeit'!$O$14</c:f>
              <c:numCache/>
            </c:numRef>
          </c:val>
        </c:ser>
        <c:overlap val="100"/>
        <c:axId val="49737909"/>
        <c:axId val="44987998"/>
      </c:barChart>
      <c:catAx>
        <c:axId val="49737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4987998"/>
        <c:crosses val="autoZero"/>
        <c:auto val="1"/>
        <c:lblOffset val="100"/>
        <c:tickLblSkip val="1"/>
        <c:noMultiLvlLbl val="0"/>
      </c:catAx>
      <c:valAx>
        <c:axId val="44987998"/>
        <c:scaling>
          <c:orientation val="minMax"/>
          <c:max val="160"/>
        </c:scaling>
        <c:axPos val="l"/>
        <c:delete val="1"/>
        <c:majorTickMark val="out"/>
        <c:minorTickMark val="none"/>
        <c:tickLblPos val="nextTo"/>
        <c:crossAx val="4973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.05175"/>
          <c:w val="0.91625"/>
          <c:h val="0.89225"/>
        </c:manualLayout>
      </c:layout>
      <c:barChart>
        <c:barDir val="col"/>
        <c:grouping val="stacked"/>
        <c:varyColors val="0"/>
        <c:overlap val="100"/>
        <c:axId val="2238799"/>
        <c:axId val="20149192"/>
      </c:barChart>
      <c:catAx>
        <c:axId val="2238799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9192"/>
        <c:crosses val="autoZero"/>
        <c:auto val="1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delete val="1"/>
        <c:majorTickMark val="out"/>
        <c:minorTickMark val="none"/>
        <c:tickLblPos val="nextTo"/>
        <c:crossAx val="2238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075"/>
          <c:w val="0.9245"/>
          <c:h val="0.8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'laufende Uhrzeit'!$N$12</c:f>
              <c:strCache>
                <c:ptCount val="1"/>
                <c:pt idx="0">
                  <c:v>REST DES JAHRES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'laufende Uhrzeit'!$O$12</c:f>
              <c:numCache/>
            </c:numRef>
          </c:val>
        </c:ser>
        <c:overlap val="100"/>
        <c:axId val="47125001"/>
        <c:axId val="21471826"/>
      </c:barChart>
      <c:catAx>
        <c:axId val="47125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1471826"/>
        <c:crosses val="autoZero"/>
        <c:auto val="1"/>
        <c:lblOffset val="100"/>
        <c:tickLblSkip val="1"/>
        <c:noMultiLvlLbl val="0"/>
      </c:catAx>
      <c:valAx>
        <c:axId val="21471826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25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Relationship Id="rId8" Type="http://schemas.openxmlformats.org/officeDocument/2006/relationships/chart" Target="/xl/charts/chart6.xml" /><Relationship Id="rId9" Type="http://schemas.openxmlformats.org/officeDocument/2006/relationships/chart" Target="/xl/charts/chart7.xml" /><Relationship Id="rId10" Type="http://schemas.openxmlformats.org/officeDocument/2006/relationships/chart" Target="/xl/charts/chart8.xml" /><Relationship Id="rId11" Type="http://schemas.openxmlformats.org/officeDocument/2006/relationships/chart" Target="/xl/charts/chart9.xml" /><Relationship Id="rId12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0.53925</cdr:x>
      <cdr:y>0.363</cdr:y>
    </cdr:from>
    <cdr:to>
      <cdr:x>0.803</cdr:x>
      <cdr:y>0.933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1676400" y="990600"/>
          <a:ext cx="819150" cy="1562100"/>
        </a:xfrm>
        <a:prstGeom prst="rect">
          <a:avLst/>
        </a:prstGeom>
        <a:solidFill>
          <a:srgbClr val="7030A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0.3665</cdr:x>
      <cdr:y>0.48925</cdr:y>
    </cdr:from>
    <cdr:to>
      <cdr:x>0.718</cdr:x>
      <cdr:y>1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895350" y="1390650"/>
          <a:ext cx="866775" cy="1485900"/>
        </a:xfrm>
        <a:prstGeom prst="rect">
          <a:avLst/>
        </a:prstGeom>
        <a:solidFill>
          <a:srgbClr val="0070C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0.31775</cdr:x>
      <cdr:y>0.39575</cdr:y>
    </cdr:from>
    <cdr:to>
      <cdr:x>0.68275</cdr:x>
      <cdr:y>0.96525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809625" y="1057275"/>
          <a:ext cx="942975" cy="1533525"/>
        </a:xfrm>
        <a:prstGeom prst="rect">
          <a:avLst/>
        </a:prstGeom>
        <a:solidFill>
          <a:srgbClr val="92D050">
            <a:alpha val="48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</cdr:x>
      <cdr:y>0.41925</cdr:y>
    </cdr:from>
    <cdr:to>
      <cdr:x>0.6785</cdr:x>
      <cdr:y>0.9625</cdr:y>
    </cdr:to>
    <cdr:sp fLocksText="0">
      <cdr:nvSpPr>
        <cdr:cNvPr id="1" name="Textfeld 1"/>
        <cdr:cNvSpPr txBox="1">
          <a:spLocks noChangeArrowheads="1"/>
        </cdr:cNvSpPr>
      </cdr:nvSpPr>
      <cdr:spPr>
        <a:xfrm>
          <a:off x="800100" y="1085850"/>
          <a:ext cx="933450" cy="1409700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</xdr:row>
      <xdr:rowOff>19050</xdr:rowOff>
    </xdr:from>
    <xdr:to>
      <xdr:col>4</xdr:col>
      <xdr:colOff>9525</xdr:colOff>
      <xdr:row>4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504825"/>
          <a:ext cx="77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6</xdr:row>
      <xdr:rowOff>19050</xdr:rowOff>
    </xdr:from>
    <xdr:to>
      <xdr:col>4</xdr:col>
      <xdr:colOff>9525</xdr:colOff>
      <xdr:row>7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990600"/>
          <a:ext cx="771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971550</xdr:colOff>
      <xdr:row>1</xdr:row>
      <xdr:rowOff>38100</xdr:rowOff>
    </xdr:from>
    <xdr:to>
      <xdr:col>2</xdr:col>
      <xdr:colOff>1219200</xdr:colOff>
      <xdr:row>15</xdr:row>
      <xdr:rowOff>161925</xdr:rowOff>
    </xdr:to>
    <xdr:graphicFrame>
      <xdr:nvGraphicFramePr>
        <xdr:cNvPr id="3" name="Diagramm 11"/>
        <xdr:cNvGraphicFramePr/>
      </xdr:nvGraphicFramePr>
      <xdr:xfrm>
        <a:off x="971550" y="200025"/>
        <a:ext cx="271462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923925</xdr:colOff>
      <xdr:row>3</xdr:row>
      <xdr:rowOff>19050</xdr:rowOff>
    </xdr:from>
    <xdr:to>
      <xdr:col>2</xdr:col>
      <xdr:colOff>514350</xdr:colOff>
      <xdr:row>14</xdr:row>
      <xdr:rowOff>19050</xdr:rowOff>
    </xdr:to>
    <xdr:graphicFrame>
      <xdr:nvGraphicFramePr>
        <xdr:cNvPr id="4" name="Diagramm 10"/>
        <xdr:cNvGraphicFramePr/>
      </xdr:nvGraphicFramePr>
      <xdr:xfrm>
        <a:off x="923925" y="504825"/>
        <a:ext cx="205740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1314450</xdr:colOff>
      <xdr:row>4</xdr:row>
      <xdr:rowOff>152400</xdr:rowOff>
    </xdr:from>
    <xdr:to>
      <xdr:col>2</xdr:col>
      <xdr:colOff>104775</xdr:colOff>
      <xdr:row>12</xdr:row>
      <xdr:rowOff>0</xdr:rowOff>
    </xdr:to>
    <xdr:graphicFrame>
      <xdr:nvGraphicFramePr>
        <xdr:cNvPr id="5" name="Diagramm 9"/>
        <xdr:cNvGraphicFramePr/>
      </xdr:nvGraphicFramePr>
      <xdr:xfrm>
        <a:off x="1314450" y="800100"/>
        <a:ext cx="12573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371475</xdr:colOff>
      <xdr:row>22</xdr:row>
      <xdr:rowOff>142875</xdr:rowOff>
    </xdr:from>
    <xdr:to>
      <xdr:col>7</xdr:col>
      <xdr:colOff>657225</xdr:colOff>
      <xdr:row>39</xdr:row>
      <xdr:rowOff>133350</xdr:rowOff>
    </xdr:to>
    <xdr:graphicFrame>
      <xdr:nvGraphicFramePr>
        <xdr:cNvPr id="6" name="Diagramm 2"/>
        <xdr:cNvGraphicFramePr/>
      </xdr:nvGraphicFramePr>
      <xdr:xfrm>
        <a:off x="4124325" y="3771900"/>
        <a:ext cx="31146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285750</xdr:colOff>
      <xdr:row>20</xdr:row>
      <xdr:rowOff>85725</xdr:rowOff>
    </xdr:from>
    <xdr:to>
      <xdr:col>6</xdr:col>
      <xdr:colOff>685800</xdr:colOff>
      <xdr:row>38</xdr:row>
      <xdr:rowOff>19050</xdr:rowOff>
    </xdr:to>
    <xdr:graphicFrame>
      <xdr:nvGraphicFramePr>
        <xdr:cNvPr id="7" name="Diagramm 3"/>
        <xdr:cNvGraphicFramePr/>
      </xdr:nvGraphicFramePr>
      <xdr:xfrm>
        <a:off x="4038600" y="3390900"/>
        <a:ext cx="2457450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742950</xdr:colOff>
      <xdr:row>22</xdr:row>
      <xdr:rowOff>47625</xdr:rowOff>
    </xdr:from>
    <xdr:to>
      <xdr:col>5</xdr:col>
      <xdr:colOff>742950</xdr:colOff>
      <xdr:row>38</xdr:row>
      <xdr:rowOff>152400</xdr:rowOff>
    </xdr:to>
    <xdr:graphicFrame>
      <xdr:nvGraphicFramePr>
        <xdr:cNvPr id="8" name="Diagramm 4"/>
        <xdr:cNvGraphicFramePr/>
      </xdr:nvGraphicFramePr>
      <xdr:xfrm>
        <a:off x="3209925" y="3676650"/>
        <a:ext cx="2571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1400175</xdr:colOff>
      <xdr:row>22</xdr:row>
      <xdr:rowOff>9525</xdr:rowOff>
    </xdr:from>
    <xdr:to>
      <xdr:col>3</xdr:col>
      <xdr:colOff>209550</xdr:colOff>
      <xdr:row>38</xdr:row>
      <xdr:rowOff>19050</xdr:rowOff>
    </xdr:to>
    <xdr:graphicFrame>
      <xdr:nvGraphicFramePr>
        <xdr:cNvPr id="9" name="Diagramm 2"/>
        <xdr:cNvGraphicFramePr/>
      </xdr:nvGraphicFramePr>
      <xdr:xfrm>
        <a:off x="1400175" y="3638550"/>
        <a:ext cx="2562225" cy="2600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2</xdr:col>
      <xdr:colOff>419100</xdr:colOff>
      <xdr:row>22</xdr:row>
      <xdr:rowOff>104775</xdr:rowOff>
    </xdr:from>
    <xdr:ext cx="3228975" cy="361950"/>
    <xdr:sp>
      <xdr:nvSpPr>
        <xdr:cNvPr id="10" name="Textfeld 1"/>
        <xdr:cNvSpPr txBox="1">
          <a:spLocks noChangeArrowheads="1"/>
        </xdr:cNvSpPr>
      </xdr:nvSpPr>
      <xdr:spPr>
        <a:xfrm>
          <a:off x="2886075" y="3733800"/>
          <a:ext cx="3228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 LÄUFT UNS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DIE ZEIT DAVON.....!</a:t>
          </a:r>
        </a:p>
      </xdr:txBody>
    </xdr:sp>
    <xdr:clientData/>
  </xdr:oneCellAnchor>
  <xdr:oneCellAnchor>
    <xdr:from>
      <xdr:col>0</xdr:col>
      <xdr:colOff>1228725</xdr:colOff>
      <xdr:row>28</xdr:row>
      <xdr:rowOff>133350</xdr:rowOff>
    </xdr:from>
    <xdr:ext cx="1038225" cy="1495425"/>
    <xdr:sp fLocksText="0">
      <xdr:nvSpPr>
        <xdr:cNvPr id="11" name="Textfeld 8"/>
        <xdr:cNvSpPr txBox="1">
          <a:spLocks noChangeArrowheads="1"/>
        </xdr:cNvSpPr>
      </xdr:nvSpPr>
      <xdr:spPr>
        <a:xfrm>
          <a:off x="1228725" y="4733925"/>
          <a:ext cx="1038225" cy="1495425"/>
        </a:xfrm>
        <a:prstGeom prst="rect">
          <a:avLst/>
        </a:prstGeom>
        <a:solidFill>
          <a:srgbClr val="C00000">
            <a:alpha val="1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28</xdr:row>
      <xdr:rowOff>152400</xdr:rowOff>
    </xdr:from>
    <xdr:ext cx="971550" cy="1495425"/>
    <xdr:sp fLocksText="0">
      <xdr:nvSpPr>
        <xdr:cNvPr id="12" name="Textfeld 3"/>
        <xdr:cNvSpPr txBox="1">
          <a:spLocks noChangeArrowheads="1"/>
        </xdr:cNvSpPr>
      </xdr:nvSpPr>
      <xdr:spPr>
        <a:xfrm>
          <a:off x="3105150" y="4752975"/>
          <a:ext cx="971550" cy="1495425"/>
        </a:xfrm>
        <a:prstGeom prst="rect">
          <a:avLst/>
        </a:prstGeom>
        <a:solidFill>
          <a:srgbClr val="FFC000">
            <a:alpha val="37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704850</xdr:colOff>
      <xdr:row>27</xdr:row>
      <xdr:rowOff>161925</xdr:rowOff>
    </xdr:from>
    <xdr:to>
      <xdr:col>4</xdr:col>
      <xdr:colOff>180975</xdr:colOff>
      <xdr:row>39</xdr:row>
      <xdr:rowOff>0</xdr:rowOff>
    </xdr:to>
    <xdr:graphicFrame>
      <xdr:nvGraphicFramePr>
        <xdr:cNvPr id="13" name="Diagramm 7"/>
        <xdr:cNvGraphicFramePr/>
      </xdr:nvGraphicFramePr>
      <xdr:xfrm>
        <a:off x="2152650" y="4600575"/>
        <a:ext cx="2552700" cy="178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28</xdr:row>
      <xdr:rowOff>28575</xdr:rowOff>
    </xdr:from>
    <xdr:to>
      <xdr:col>2</xdr:col>
      <xdr:colOff>590550</xdr:colOff>
      <xdr:row>39</xdr:row>
      <xdr:rowOff>0</xdr:rowOff>
    </xdr:to>
    <xdr:graphicFrame>
      <xdr:nvGraphicFramePr>
        <xdr:cNvPr id="14" name="Diagramm 5"/>
        <xdr:cNvGraphicFramePr/>
      </xdr:nvGraphicFramePr>
      <xdr:xfrm>
        <a:off x="400050" y="4629150"/>
        <a:ext cx="2657475" cy="1752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828675</xdr:colOff>
      <xdr:row>27</xdr:row>
      <xdr:rowOff>142875</xdr:rowOff>
    </xdr:from>
    <xdr:to>
      <xdr:col>4</xdr:col>
      <xdr:colOff>342900</xdr:colOff>
      <xdr:row>38</xdr:row>
      <xdr:rowOff>152400</xdr:rowOff>
    </xdr:to>
    <xdr:graphicFrame>
      <xdr:nvGraphicFramePr>
        <xdr:cNvPr id="15" name="Diagramm 2"/>
        <xdr:cNvGraphicFramePr/>
      </xdr:nvGraphicFramePr>
      <xdr:xfrm>
        <a:off x="2276475" y="4581525"/>
        <a:ext cx="25908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T57"/>
  <sheetViews>
    <sheetView tabSelected="1" zoomScale="144" zoomScaleNormal="144" zoomScalePageLayoutView="0" workbookViewId="0" topLeftCell="A1">
      <selection activeCell="N38" sqref="N38"/>
    </sheetView>
  </sheetViews>
  <sheetFormatPr defaultColWidth="11.57421875" defaultRowHeight="12.75"/>
  <cols>
    <col min="1" max="1" width="21.7109375" style="1" customWidth="1"/>
    <col min="2" max="2" width="15.28125" style="1" customWidth="1"/>
    <col min="3" max="3" width="19.28125" style="1" customWidth="1"/>
    <col min="4" max="4" width="11.57421875" style="1" customWidth="1"/>
    <col min="5" max="5" width="7.7109375" style="1" customWidth="1"/>
    <col min="6" max="8" width="11.57421875" style="1" customWidth="1"/>
    <col min="9" max="9" width="4.28125" style="1" customWidth="1"/>
    <col min="10" max="10" width="3.421875" style="1" customWidth="1"/>
    <col min="11" max="13" width="11.57421875" style="1" customWidth="1"/>
    <col min="14" max="14" width="22.8515625" style="1" customWidth="1"/>
    <col min="15" max="21" width="11.57421875" style="1" customWidth="1"/>
    <col min="22" max="22" width="25.421875" style="1" customWidth="1"/>
    <col min="23" max="16384" width="11.57421875" style="1" customWidth="1"/>
  </cols>
  <sheetData>
    <row r="1" spans="1:13" ht="12.75">
      <c r="A1" s="11" t="s">
        <v>0</v>
      </c>
      <c r="B1" s="12">
        <v>0.7394907407407407</v>
      </c>
      <c r="C1" s="11"/>
      <c r="D1" s="11"/>
      <c r="E1" s="11"/>
      <c r="F1" s="11"/>
      <c r="G1" s="11"/>
      <c r="H1" s="11"/>
      <c r="I1" s="11"/>
      <c r="J1" s="9"/>
      <c r="K1" s="11"/>
      <c r="L1" s="11"/>
      <c r="M1" s="9"/>
    </row>
    <row r="2" spans="1:46" ht="12.75">
      <c r="A2" s="11" t="s">
        <v>1</v>
      </c>
      <c r="B2" s="11">
        <f>HOUR(B1)</f>
        <v>17</v>
      </c>
      <c r="C2" s="11"/>
      <c r="D2" s="11"/>
      <c r="E2" s="11"/>
      <c r="F2" s="11"/>
      <c r="G2" s="11"/>
      <c r="H2" s="11"/>
      <c r="I2" s="11"/>
      <c r="J2" s="9"/>
      <c r="K2" s="11" t="s">
        <v>10</v>
      </c>
      <c r="L2" s="11">
        <f>(24-(B2+B3/60+B4/3600))/24</f>
        <v>0.2605092592592593</v>
      </c>
      <c r="M2" s="9"/>
      <c r="N2" s="22">
        <f>IF(B2&gt;=12,B2-12+B3/60+B4/3600,B2+B3/60+B4/3600)</f>
        <v>5.747777777777777</v>
      </c>
      <c r="O2" s="23">
        <f>(24-Q2)-(Q3/60)</f>
        <v>7</v>
      </c>
      <c r="P2" s="24"/>
      <c r="Q2" s="25">
        <f>HOUR(B1)</f>
        <v>17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1:46" ht="12.75">
      <c r="A3" s="11" t="s">
        <v>2</v>
      </c>
      <c r="B3" s="11">
        <f>MINUTE(B1)</f>
        <v>44</v>
      </c>
      <c r="C3" s="11"/>
      <c r="D3" s="11"/>
      <c r="E3" s="11"/>
      <c r="F3" s="11"/>
      <c r="G3" s="11"/>
      <c r="H3" s="11"/>
      <c r="I3" s="11"/>
      <c r="J3" s="9"/>
      <c r="K3" s="11"/>
      <c r="L3" s="11"/>
      <c r="M3" s="9"/>
      <c r="N3" s="22">
        <f>(12-N2)</f>
        <v>6.252222222222223</v>
      </c>
      <c r="O3" s="25">
        <f>($O$2-N4/60)</f>
        <v>6.252222222222223</v>
      </c>
      <c r="P3" s="25"/>
      <c r="Q3" s="22"/>
      <c r="R3" s="22"/>
      <c r="S3" s="22"/>
      <c r="T3" s="22"/>
      <c r="U3" s="28">
        <f ca="1">TODAY()</f>
        <v>45393</v>
      </c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1:46" ht="12.75">
      <c r="A4" s="11" t="s">
        <v>3</v>
      </c>
      <c r="B4" s="11">
        <f>SECOND(B1)</f>
        <v>52</v>
      </c>
      <c r="C4" s="13"/>
      <c r="D4" s="13"/>
      <c r="E4" s="11"/>
      <c r="F4" s="11"/>
      <c r="G4" s="11"/>
      <c r="H4" s="11"/>
      <c r="I4" s="11"/>
      <c r="J4" s="9"/>
      <c r="K4" s="11" t="s">
        <v>11</v>
      </c>
      <c r="L4" s="11">
        <f>((60-(B3+B4/60))/60)*100</f>
        <v>25.222222222222225</v>
      </c>
      <c r="M4" s="9"/>
      <c r="N4" s="22">
        <f>(B3+B4/60)</f>
        <v>44.86666666666667</v>
      </c>
      <c r="O4" s="25">
        <f>(60-N4)</f>
        <v>15.133333333333333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ht="12.75">
      <c r="A5" s="11"/>
      <c r="B5" s="11"/>
      <c r="C5" s="11"/>
      <c r="D5" s="13"/>
      <c r="E5" s="11"/>
      <c r="F5" s="11"/>
      <c r="G5" s="11"/>
      <c r="H5" s="11"/>
      <c r="I5" s="11"/>
      <c r="J5" s="9"/>
      <c r="K5" s="11"/>
      <c r="L5" s="11"/>
      <c r="M5" s="9"/>
      <c r="N5" s="22">
        <f>(60-N4)</f>
        <v>15.133333333333333</v>
      </c>
      <c r="O5" s="25">
        <f>(60-N5)</f>
        <v>44.86666666666667</v>
      </c>
      <c r="P5" s="22"/>
      <c r="Q5" s="22"/>
      <c r="R5" s="22"/>
      <c r="S5" s="22"/>
      <c r="T5" s="22"/>
      <c r="U5" s="22">
        <f>YEAR(U3)</f>
        <v>2024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ht="12.75">
      <c r="A6" s="11"/>
      <c r="B6" s="11"/>
      <c r="C6" s="11"/>
      <c r="D6" s="11"/>
      <c r="E6" s="11"/>
      <c r="F6" s="11"/>
      <c r="G6" s="11"/>
      <c r="H6" s="11"/>
      <c r="I6" s="11"/>
      <c r="J6" s="9"/>
      <c r="K6" s="11" t="s">
        <v>12</v>
      </c>
      <c r="L6" s="11">
        <f>(60-N6)</f>
        <v>8</v>
      </c>
      <c r="M6" s="9"/>
      <c r="N6" s="22">
        <f>(B4)</f>
        <v>52</v>
      </c>
      <c r="O6" s="25">
        <f>(60-N6)</f>
        <v>8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2.75">
      <c r="A7" s="11" t="s">
        <v>17</v>
      </c>
      <c r="B7" s="14">
        <v>44927</v>
      </c>
      <c r="C7" s="11"/>
      <c r="D7" s="13"/>
      <c r="E7" s="11"/>
      <c r="F7" s="11"/>
      <c r="G7" s="11"/>
      <c r="H7" s="11"/>
      <c r="I7" s="11"/>
      <c r="J7" s="9"/>
      <c r="K7" s="11"/>
      <c r="L7" s="11"/>
      <c r="M7" s="9"/>
      <c r="N7" s="22">
        <f>(60-N6)</f>
        <v>8</v>
      </c>
      <c r="O7" s="25">
        <f>(60-N7)</f>
        <v>52</v>
      </c>
      <c r="P7" s="22"/>
      <c r="Q7" s="22"/>
      <c r="R7" s="22"/>
      <c r="S7" s="22"/>
      <c r="T7" s="22"/>
      <c r="U7" s="22">
        <f>MONTH(U3)</f>
        <v>4</v>
      </c>
      <c r="V7" s="22" t="s">
        <v>15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1:46" ht="12.75">
      <c r="A8" s="11" t="s">
        <v>4</v>
      </c>
      <c r="B8" s="14">
        <v>45393</v>
      </c>
      <c r="C8" s="11"/>
      <c r="D8" s="13"/>
      <c r="E8" s="11"/>
      <c r="F8" s="11"/>
      <c r="G8" s="11"/>
      <c r="H8" s="11"/>
      <c r="I8" s="11"/>
      <c r="J8" s="9"/>
      <c r="K8" s="11"/>
      <c r="L8" s="11"/>
      <c r="M8" s="9"/>
      <c r="N8" s="22"/>
      <c r="O8" s="22"/>
      <c r="P8" s="22"/>
      <c r="Q8" s="22"/>
      <c r="R8" s="22"/>
      <c r="S8" s="22"/>
      <c r="T8" s="22"/>
      <c r="U8" s="22">
        <f>_XLL.KALENDERWOCHE(U3)</f>
        <v>15</v>
      </c>
      <c r="V8" s="22" t="s">
        <v>14</v>
      </c>
      <c r="W8" s="22"/>
      <c r="X8" s="22"/>
      <c r="Y8" s="22"/>
      <c r="Z8" s="22"/>
      <c r="AA8" s="22"/>
      <c r="AB8" s="30"/>
      <c r="AC8" s="30"/>
      <c r="AD8" s="30"/>
      <c r="AE8" s="30"/>
      <c r="AF8" s="30"/>
      <c r="AG8" s="30"/>
      <c r="AH8" s="30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1:46" ht="12.75">
      <c r="A9" s="11" t="s">
        <v>5</v>
      </c>
      <c r="B9" s="11">
        <f>YEAR(B8)</f>
        <v>2024</v>
      </c>
      <c r="C9" s="11"/>
      <c r="D9" s="11"/>
      <c r="E9" s="11"/>
      <c r="F9" s="11"/>
      <c r="G9" s="11"/>
      <c r="H9" s="11"/>
      <c r="I9" s="11"/>
      <c r="J9" s="9"/>
      <c r="K9" s="11"/>
      <c r="L9" s="26" t="s">
        <v>16</v>
      </c>
      <c r="N9" s="26"/>
      <c r="O9" s="27"/>
      <c r="P9" s="22"/>
      <c r="Q9" s="22"/>
      <c r="R9" s="22"/>
      <c r="S9" s="22"/>
      <c r="T9" s="22"/>
      <c r="U9" s="22">
        <f>DAY(U3)</f>
        <v>11</v>
      </c>
      <c r="V9" s="22" t="s">
        <v>13</v>
      </c>
      <c r="W9" s="22"/>
      <c r="X9" s="22"/>
      <c r="Y9" s="22"/>
      <c r="Z9" s="22"/>
      <c r="AA9" s="22"/>
      <c r="AB9" s="30"/>
      <c r="AC9" s="30"/>
      <c r="AD9" s="30"/>
      <c r="AE9" s="30"/>
      <c r="AF9" s="30"/>
      <c r="AG9" s="30"/>
      <c r="AH9" s="30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1:46" ht="12.75">
      <c r="A10" s="11" t="s">
        <v>26</v>
      </c>
      <c r="B10" s="11">
        <f>MONTH(B8)</f>
        <v>4</v>
      </c>
      <c r="C10" s="11"/>
      <c r="D10" s="11"/>
      <c r="E10" s="11"/>
      <c r="F10" s="11"/>
      <c r="G10" s="11"/>
      <c r="H10" s="11"/>
      <c r="I10" s="11"/>
      <c r="J10" s="9"/>
      <c r="K10" s="11"/>
      <c r="L10" s="26"/>
      <c r="M10" s="29"/>
      <c r="N10" s="27"/>
      <c r="O10" s="27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30"/>
      <c r="AC10" s="30"/>
      <c r="AD10" s="30"/>
      <c r="AE10" s="30"/>
      <c r="AF10" s="30"/>
      <c r="AG10" s="30"/>
      <c r="AH10" s="30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1:46" ht="12.75">
      <c r="A11" s="11" t="s">
        <v>6</v>
      </c>
      <c r="B11" s="11">
        <f>DAY(B8)</f>
        <v>11</v>
      </c>
      <c r="C11" s="11"/>
      <c r="D11" s="11"/>
      <c r="E11" s="11"/>
      <c r="F11" s="11"/>
      <c r="G11" s="11"/>
      <c r="H11" s="11"/>
      <c r="I11" s="11"/>
      <c r="J11" s="9"/>
      <c r="K11" s="11"/>
      <c r="L11" s="26"/>
      <c r="M11" s="29"/>
      <c r="N11" s="27"/>
      <c r="O11" s="27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0"/>
      <c r="AC11" s="30"/>
      <c r="AD11" s="30"/>
      <c r="AE11" s="30"/>
      <c r="AF11" s="30"/>
      <c r="AG11" s="30"/>
      <c r="AH11" s="30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1:34" ht="12.75">
      <c r="A12" s="11" t="s">
        <v>8</v>
      </c>
      <c r="B12" s="15">
        <f>B8</f>
        <v>45393</v>
      </c>
      <c r="C12" s="16"/>
      <c r="D12" s="11"/>
      <c r="E12" s="11"/>
      <c r="F12" s="11"/>
      <c r="G12" s="11"/>
      <c r="H12" s="11"/>
      <c r="I12" s="11"/>
      <c r="J12" s="9"/>
      <c r="K12" s="11"/>
      <c r="L12" s="26"/>
      <c r="M12" s="29"/>
      <c r="N12" s="27" t="s">
        <v>25</v>
      </c>
      <c r="O12" s="27">
        <f>(1-((B10-1)/12+(B11-1)/(12*B26)+(B2/(12*B26*24)+(B3/(12*B26*24*60)+(B4/(12*B26*24*3600))))))*100</f>
        <v>72.016808127572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0"/>
      <c r="AC12" s="30"/>
      <c r="AD12" s="30"/>
      <c r="AE12" s="30"/>
      <c r="AF12" s="30"/>
      <c r="AG12" s="30"/>
      <c r="AH12" s="2"/>
    </row>
    <row r="13" spans="1:34" ht="12.75">
      <c r="A13" s="11" t="s">
        <v>7</v>
      </c>
      <c r="B13" s="17">
        <f>B7</f>
        <v>44927</v>
      </c>
      <c r="C13" s="11"/>
      <c r="D13" s="11"/>
      <c r="E13" s="11"/>
      <c r="F13" s="11"/>
      <c r="G13" s="11"/>
      <c r="H13" s="11"/>
      <c r="I13" s="11"/>
      <c r="J13" s="9"/>
      <c r="K13" s="11"/>
      <c r="L13" s="26"/>
      <c r="M13" s="29"/>
      <c r="N13" s="27"/>
      <c r="O13" s="27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0"/>
      <c r="AC13" s="30"/>
      <c r="AD13" s="30"/>
      <c r="AE13" s="30"/>
      <c r="AF13" s="30"/>
      <c r="AG13" s="30"/>
      <c r="AH13" s="2"/>
    </row>
    <row r="14" spans="1:34" ht="12.75">
      <c r="A14" s="11" t="s">
        <v>18</v>
      </c>
      <c r="B14" s="11">
        <f>_xlfn.DAYS(B8,B7)</f>
        <v>466</v>
      </c>
      <c r="C14" s="11"/>
      <c r="D14" s="11"/>
      <c r="E14" s="11"/>
      <c r="F14" s="11"/>
      <c r="G14" s="11"/>
      <c r="H14" s="11"/>
      <c r="I14" s="11"/>
      <c r="J14" s="9"/>
      <c r="K14" s="11"/>
      <c r="L14" s="26"/>
      <c r="M14" s="29"/>
      <c r="N14" s="27" t="s">
        <v>24</v>
      </c>
      <c r="O14" s="27">
        <f>(1-((B11-1)/B26+B2/(24*B26)+B3/(60*24*B26)+B4/(3600*24*B26)))*100</f>
        <v>64.2016975308642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0"/>
      <c r="AC14" s="30"/>
      <c r="AD14" s="30"/>
      <c r="AE14" s="30"/>
      <c r="AF14" s="30"/>
      <c r="AG14" s="30"/>
      <c r="AH14" s="2"/>
    </row>
    <row r="15" spans="1:34" ht="12.75">
      <c r="A15" s="11" t="s">
        <v>19</v>
      </c>
      <c r="B15" s="18">
        <f>((B14/7)-ROUNDDOWN((B14/7),0))*7-1</f>
        <v>2.999999999999986</v>
      </c>
      <c r="C15" s="11"/>
      <c r="D15" s="11"/>
      <c r="E15" s="11"/>
      <c r="F15" s="11"/>
      <c r="G15" s="11"/>
      <c r="H15" s="11"/>
      <c r="I15" s="11"/>
      <c r="J15" s="9"/>
      <c r="K15" s="11">
        <f>((60-(B3+B4/60))/60)*100</f>
        <v>25.222222222222225</v>
      </c>
      <c r="L15" s="26"/>
      <c r="M15" s="29"/>
      <c r="N15" s="27"/>
      <c r="O15" s="27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0"/>
      <c r="AC15" s="30"/>
      <c r="AD15" s="30"/>
      <c r="AE15" s="30"/>
      <c r="AF15" s="30"/>
      <c r="AG15" s="30"/>
      <c r="AH15" s="2"/>
    </row>
    <row r="16" spans="1:34" ht="12.75">
      <c r="A16" s="11"/>
      <c r="B16" s="11"/>
      <c r="C16" s="11"/>
      <c r="D16" s="11"/>
      <c r="E16" s="11"/>
      <c r="F16" s="11"/>
      <c r="G16" s="11"/>
      <c r="H16" s="11"/>
      <c r="I16" s="11"/>
      <c r="J16" s="9"/>
      <c r="K16" s="11"/>
      <c r="L16" s="26"/>
      <c r="M16" s="29"/>
      <c r="N16" s="27" t="s">
        <v>20</v>
      </c>
      <c r="O16" s="27">
        <f>(1-((C53-1+(B2/24+B3/(24*60)+B4/(24*3600)))/7))*100</f>
        <v>46.5787037037037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0"/>
      <c r="AC16" s="30"/>
      <c r="AD16" s="30"/>
      <c r="AE16" s="30"/>
      <c r="AF16" s="30"/>
      <c r="AG16" s="30"/>
      <c r="AH16" s="2"/>
    </row>
    <row r="17" spans="1:34" ht="12.75">
      <c r="A17" s="11" t="s">
        <v>37</v>
      </c>
      <c r="B17" s="11"/>
      <c r="C17" s="11"/>
      <c r="D17" s="11"/>
      <c r="E17" s="11"/>
      <c r="F17" s="11"/>
      <c r="G17" s="11"/>
      <c r="H17" s="11"/>
      <c r="I17" s="11"/>
      <c r="J17" s="9"/>
      <c r="K17" s="11"/>
      <c r="L17" s="26"/>
      <c r="M17" s="29"/>
      <c r="N17" s="27"/>
      <c r="O17" s="27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0"/>
      <c r="AC17" s="30"/>
      <c r="AD17" s="30"/>
      <c r="AE17" s="30"/>
      <c r="AF17" s="30"/>
      <c r="AG17" s="30"/>
      <c r="AH17" s="2"/>
    </row>
    <row r="18" spans="1:34" ht="12.75">
      <c r="A18" s="11" t="s">
        <v>9</v>
      </c>
      <c r="B18" s="11"/>
      <c r="C18" s="11"/>
      <c r="D18" s="11"/>
      <c r="E18" s="11"/>
      <c r="F18" s="11"/>
      <c r="G18" s="19"/>
      <c r="H18" s="11"/>
      <c r="I18" s="11"/>
      <c r="J18" s="9"/>
      <c r="K18" s="11"/>
      <c r="L18" s="26"/>
      <c r="M18" s="29"/>
      <c r="N18" s="27" t="s">
        <v>23</v>
      </c>
      <c r="O18" s="27">
        <f>((24-(B2+B3/60+B4/3600))/24)*100</f>
        <v>26.050925925925927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0"/>
      <c r="AC18" s="30"/>
      <c r="AD18" s="30"/>
      <c r="AE18" s="30"/>
      <c r="AF18" s="30"/>
      <c r="AG18" s="30"/>
      <c r="AH18" s="2"/>
    </row>
    <row r="19" spans="1:34" ht="12.75">
      <c r="A19" s="11"/>
      <c r="B19" s="19">
        <f>$B$1</f>
        <v>0.7394907407407407</v>
      </c>
      <c r="C19" s="11"/>
      <c r="D19" s="11"/>
      <c r="E19" s="11"/>
      <c r="F19" s="11"/>
      <c r="G19" s="11"/>
      <c r="H19" s="11"/>
      <c r="I19" s="11"/>
      <c r="J19" s="9"/>
      <c r="K19" s="11"/>
      <c r="L19" s="26"/>
      <c r="N19" s="27"/>
      <c r="O19" s="27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6"/>
      <c r="AB19" s="30"/>
      <c r="AC19" s="30"/>
      <c r="AD19" s="30"/>
      <c r="AE19" s="30"/>
      <c r="AF19" s="30"/>
      <c r="AG19" s="30"/>
      <c r="AH19" s="2"/>
    </row>
    <row r="20" spans="1:34" ht="18">
      <c r="A20" s="11" t="s">
        <v>38</v>
      </c>
      <c r="B20" s="11"/>
      <c r="C20" s="11"/>
      <c r="D20" s="11"/>
      <c r="E20" s="11"/>
      <c r="F20" s="20"/>
      <c r="G20" s="11"/>
      <c r="H20" s="21"/>
      <c r="I20" s="11"/>
      <c r="J20" s="9"/>
      <c r="K20" s="11"/>
      <c r="L20" s="26"/>
      <c r="M20" s="29"/>
      <c r="N20" s="27" t="s">
        <v>21</v>
      </c>
      <c r="O20" s="27">
        <f>((60-(B3+B4/60))/60)*100</f>
        <v>25.222222222222225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0"/>
      <c r="AC20" s="30"/>
      <c r="AD20" s="30"/>
      <c r="AE20" s="30"/>
      <c r="AF20" s="30"/>
      <c r="AG20" s="30"/>
      <c r="AH20" s="2"/>
    </row>
    <row r="21" spans="1:34" ht="12.75">
      <c r="A21" s="11"/>
      <c r="B21" s="11"/>
      <c r="C21" s="11"/>
      <c r="D21" s="11"/>
      <c r="E21" s="11"/>
      <c r="F21" s="11"/>
      <c r="G21" s="22"/>
      <c r="H21" s="11"/>
      <c r="I21" s="11"/>
      <c r="J21" s="9"/>
      <c r="K21" s="11"/>
      <c r="L21" s="26"/>
      <c r="M21" s="29"/>
      <c r="N21" s="27"/>
      <c r="O21" s="27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0"/>
      <c r="AC21" s="30"/>
      <c r="AD21" s="30"/>
      <c r="AE21" s="30"/>
      <c r="AF21" s="30"/>
      <c r="AG21" s="30"/>
      <c r="AH21" s="2"/>
    </row>
    <row r="22" spans="1:34" ht="12.75">
      <c r="A22" s="11"/>
      <c r="B22" s="11">
        <f>IF($B$12=A22,1,"")</f>
      </c>
      <c r="C22" s="11"/>
      <c r="D22" s="11"/>
      <c r="E22" s="11"/>
      <c r="F22" s="11"/>
      <c r="G22" s="11"/>
      <c r="H22" s="11"/>
      <c r="I22" s="11"/>
      <c r="J22" s="3"/>
      <c r="K22" s="11"/>
      <c r="L22" s="26"/>
      <c r="M22" s="29"/>
      <c r="N22" s="27" t="s">
        <v>22</v>
      </c>
      <c r="O22" s="27">
        <f>(O6/60)*100</f>
        <v>13.333333333333334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0"/>
      <c r="AC22" s="30"/>
      <c r="AD22" s="30"/>
      <c r="AE22" s="30"/>
      <c r="AF22" s="30"/>
      <c r="AG22" s="30"/>
      <c r="AH22" s="2"/>
    </row>
    <row r="23" spans="1:34" ht="12.75">
      <c r="A23" s="11" t="s">
        <v>27</v>
      </c>
      <c r="B23" s="11">
        <f>IF(OR(OR(OR(B10=4,B10=6,B10=9,B10=11))),30,"")</f>
        <v>30</v>
      </c>
      <c r="C23" s="9"/>
      <c r="D23" s="9"/>
      <c r="E23" s="9"/>
      <c r="F23" s="9"/>
      <c r="G23" s="9"/>
      <c r="H23" s="9"/>
      <c r="I23" s="9"/>
      <c r="J23" s="3"/>
      <c r="K23" s="9" t="s">
        <v>29</v>
      </c>
      <c r="L23" s="9"/>
      <c r="M23" s="9"/>
      <c r="N23" s="27"/>
      <c r="O23" s="27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0"/>
      <c r="AC23" s="30"/>
      <c r="AD23" s="30"/>
      <c r="AE23" s="30"/>
      <c r="AF23" s="30"/>
      <c r="AG23" s="30"/>
      <c r="AH23" s="2"/>
    </row>
    <row r="24" spans="1:33" ht="12.75">
      <c r="A24" s="11" t="s">
        <v>27</v>
      </c>
      <c r="B24" s="11">
        <f>IF(OR(OR(OR(OR(OR(OR(B10=1,B10=3,B10=5,B10=7,B10=8,B10=10,B10=12)))))),31,"")</f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.75">
      <c r="A25" s="11" t="s">
        <v>27</v>
      </c>
      <c r="B25" s="11">
        <f>IF(AND(B9=2024,B10=2),29,28)</f>
        <v>28</v>
      </c>
      <c r="C25" s="9"/>
      <c r="D25" s="9"/>
      <c r="E25" s="9"/>
      <c r="F25" s="9"/>
      <c r="G25" s="9"/>
      <c r="H25" s="9"/>
      <c r="I25" s="9"/>
      <c r="J25" s="4"/>
      <c r="K25" s="9"/>
      <c r="L25" s="9"/>
      <c r="M25" s="9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.75">
      <c r="A26" s="11" t="s">
        <v>28</v>
      </c>
      <c r="B26" s="11">
        <f>MAX(B23:B25)</f>
        <v>30</v>
      </c>
      <c r="C26" s="9"/>
      <c r="D26" s="9"/>
      <c r="E26" s="9"/>
      <c r="F26" s="9"/>
      <c r="G26" s="9"/>
      <c r="H26" s="9"/>
      <c r="I26" s="9"/>
      <c r="J26" s="4"/>
      <c r="K26" s="9" t="s">
        <v>30</v>
      </c>
      <c r="L26" s="9"/>
      <c r="M26" s="9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>
      <c r="A27" s="9"/>
      <c r="B27" s="9">
        <f>IF($B$12=A27,1,"")</f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>
      <c r="A28" s="9"/>
      <c r="B28" s="9">
        <f>IF($B$12=A28,1,"")</f>
      </c>
      <c r="C28" s="9"/>
      <c r="D28" s="9"/>
      <c r="E28" s="9"/>
      <c r="F28" s="9"/>
      <c r="G28" s="9"/>
      <c r="H28" s="9"/>
      <c r="I28" s="9"/>
      <c r="J28" s="5"/>
      <c r="K28" s="9"/>
      <c r="L28" s="9"/>
      <c r="M28" s="9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.75">
      <c r="A29" s="9"/>
      <c r="B29" s="9"/>
      <c r="C29" s="9"/>
      <c r="D29" s="9"/>
      <c r="E29" s="9"/>
      <c r="F29" s="9"/>
      <c r="G29" s="9"/>
      <c r="H29" s="9"/>
      <c r="I29" s="9"/>
      <c r="J29" s="5"/>
      <c r="K29" s="9" t="s">
        <v>31</v>
      </c>
      <c r="L29" s="9"/>
      <c r="M29" s="9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>
      <c r="A31" s="9"/>
      <c r="B31" s="9"/>
      <c r="C31" s="9"/>
      <c r="D31" s="9"/>
      <c r="E31" s="9"/>
      <c r="F31" s="9"/>
      <c r="G31" s="9"/>
      <c r="H31" s="9"/>
      <c r="I31" s="9"/>
      <c r="J31" s="6"/>
      <c r="K31" s="9"/>
      <c r="L31" s="9"/>
      <c r="M31" s="9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2.75">
      <c r="A32" s="9"/>
      <c r="B32" s="9"/>
      <c r="C32" s="9"/>
      <c r="D32" s="9"/>
      <c r="E32" s="9"/>
      <c r="F32" s="9"/>
      <c r="G32" s="9"/>
      <c r="H32" s="9"/>
      <c r="I32" s="9"/>
      <c r="J32" s="6"/>
      <c r="K32" s="9" t="s">
        <v>32</v>
      </c>
      <c r="L32" s="9"/>
      <c r="M32" s="9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2.75">
      <c r="A34" s="9"/>
      <c r="B34" s="9"/>
      <c r="C34" s="9"/>
      <c r="D34" s="9"/>
      <c r="E34" s="9"/>
      <c r="F34" s="9"/>
      <c r="G34" s="9"/>
      <c r="H34" s="9"/>
      <c r="I34" s="9"/>
      <c r="J34" s="7"/>
      <c r="K34" s="9"/>
      <c r="L34" s="9"/>
      <c r="M34" s="9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9"/>
      <c r="B35" s="9"/>
      <c r="C35" s="9"/>
      <c r="D35" s="9"/>
      <c r="E35" s="9"/>
      <c r="F35" s="9"/>
      <c r="G35" s="9"/>
      <c r="H35" s="9"/>
      <c r="I35" s="9"/>
      <c r="J35" s="7"/>
      <c r="K35" s="9" t="s">
        <v>34</v>
      </c>
      <c r="L35" s="9"/>
      <c r="M35" s="9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12.75">
      <c r="A37" s="9"/>
      <c r="B37" s="9"/>
      <c r="C37" s="9"/>
      <c r="D37" s="9"/>
      <c r="E37" s="9"/>
      <c r="F37" s="9"/>
      <c r="G37" s="9"/>
      <c r="H37" s="9"/>
      <c r="I37" s="9"/>
      <c r="J37" s="8"/>
      <c r="K37" s="9"/>
      <c r="L37" s="9"/>
      <c r="M37" s="9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12.75">
      <c r="A38" s="10">
        <f>B8</f>
        <v>45393</v>
      </c>
      <c r="B38" s="9"/>
      <c r="C38" s="9"/>
      <c r="D38" s="9"/>
      <c r="E38" s="9"/>
      <c r="F38" s="9"/>
      <c r="G38" s="9"/>
      <c r="H38" s="9"/>
      <c r="I38" s="9"/>
      <c r="J38" s="8"/>
      <c r="K38" s="9" t="s">
        <v>33</v>
      </c>
      <c r="L38" s="9"/>
      <c r="M38" s="9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4:33" ht="12.75"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4:33" ht="12.75"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2.75">
      <c r="A43" s="22" t="s">
        <v>35</v>
      </c>
      <c r="B43" s="22"/>
      <c r="C43" s="22">
        <f>WEEKDAY(B8,1)</f>
        <v>5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12.75">
      <c r="A44" s="22"/>
      <c r="B44" s="22"/>
      <c r="C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2.75">
      <c r="A45" s="22" t="s">
        <v>36</v>
      </c>
      <c r="B45" s="22"/>
      <c r="C45" s="22">
        <f>IF($C$43=1,7,"")</f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12.75">
      <c r="A46" s="22"/>
      <c r="B46" s="22"/>
      <c r="C46" s="22">
        <f>IF($C$43=2,1,"")</f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22"/>
      <c r="B47" s="22"/>
      <c r="C47" s="22">
        <f>IF($C$43=3,2,"")</f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22"/>
      <c r="B48" s="22"/>
      <c r="C48" s="22">
        <f>IF($C$43=4,3,"")</f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2.75">
      <c r="A49" s="22"/>
      <c r="B49" s="22"/>
      <c r="C49" s="22">
        <f>IF($C$43=5,4,"")</f>
        <v>4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2.75">
      <c r="A50" s="22"/>
      <c r="B50" s="22"/>
      <c r="C50" s="22">
        <f>IF($C$43=6,5,"")</f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22"/>
      <c r="B51" s="22"/>
      <c r="C51" s="22">
        <f>IF($C$43=7,6,"")</f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12.75">
      <c r="A52" s="22"/>
      <c r="B52" s="22"/>
      <c r="C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12.75">
      <c r="A53" s="22"/>
      <c r="B53" s="22"/>
      <c r="C53" s="22">
        <f>SUM(C45:C51)</f>
        <v>4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" ht="12.75">
      <c r="A54" s="22"/>
      <c r="B54" s="22"/>
      <c r="C54" s="22"/>
    </row>
    <row r="55" spans="1:3" ht="12.75">
      <c r="A55" s="22"/>
      <c r="B55" s="22"/>
      <c r="C55" s="22"/>
    </row>
    <row r="56" spans="1:3" ht="12.75">
      <c r="A56" s="22"/>
      <c r="B56" s="22"/>
      <c r="C56" s="22"/>
    </row>
    <row r="57" spans="1:3" ht="12.75">
      <c r="A57" s="22"/>
      <c r="B57" s="22"/>
      <c r="C57" s="2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0" r:id="rId2"/>
  <ignoredErrors>
    <ignoredError sqref="N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Eckl-IT-Consulting (Excel-Inside Solutions)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Eckl</dc:creator>
  <cp:keywords/>
  <dc:description/>
  <cp:lastModifiedBy>Heinz Bangerter</cp:lastModifiedBy>
  <cp:lastPrinted>2023-04-22T08:58:19Z</cp:lastPrinted>
  <dcterms:created xsi:type="dcterms:W3CDTF">2010-04-19T15:50:02Z</dcterms:created>
  <dcterms:modified xsi:type="dcterms:W3CDTF">2024-04-11T15:45:33Z</dcterms:modified>
  <cp:category/>
  <cp:version/>
  <cp:contentType/>
  <cp:contentStatus/>
</cp:coreProperties>
</file>